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75" windowWidth="20940" windowHeight="9090"/>
  </bookViews>
  <sheets>
    <sheet name="Таблица 2" sheetId="1" r:id="rId1"/>
    <sheet name="Таблица № 3" sheetId="2" r:id="rId2"/>
  </sheets>
  <externalReferences>
    <externalReference r:id="rId3"/>
  </externalReferences>
  <definedNames>
    <definedName name="_xlnm._FilterDatabase" localSheetId="0" hidden="1">'Таблица 2'!$A$7:$IU$415</definedName>
    <definedName name="fhjgjkg" localSheetId="0">#REF!</definedName>
    <definedName name="fhjgjkg" localSheetId="1">#REF!</definedName>
    <definedName name="fhjgjkg">#REF!</definedName>
    <definedName name="j" localSheetId="0">#REF!</definedName>
    <definedName name="j" localSheetId="1">#REF!</definedName>
    <definedName name="j">#REF!</definedName>
    <definedName name="l" localSheetId="0">#REF!</definedName>
    <definedName name="l">#REF!</definedName>
    <definedName name="n" localSheetId="0">#REF!</definedName>
    <definedName name="n" localSheetId="1">#REF!</definedName>
    <definedName name="n">#REF!</definedName>
    <definedName name="ssss" localSheetId="0">#REF!</definedName>
    <definedName name="ssss" localSheetId="1">#REF!</definedName>
    <definedName name="ssss">#REF!</definedName>
    <definedName name="Z_027A3151_07A6_4449_AC15_00237BF97CFB_.wvu.FilterData" localSheetId="0" hidden="1">'Таблица 2'!#REF!</definedName>
    <definedName name="Z_027A3151_07A6_4449_AC15_00237BF97CFB_.wvu.PrintArea" localSheetId="0" hidden="1">'Таблица 2'!$A$1:$J$417</definedName>
    <definedName name="Z_027A3151_07A6_4449_AC15_00237BF97CFB_.wvu.PrintTitles" localSheetId="0" hidden="1">'Таблица 2'!$7:$11</definedName>
    <definedName name="Z_027A3151_07A6_4449_AC15_00237BF97CFB_.wvu.Rows" localSheetId="0" hidden="1">'Таблица 2'!$3:$3</definedName>
    <definedName name="Z_22820B9F_10DE_4629_AF3D_4AF98A9BCEDB_.wvu.PrintArea" localSheetId="0" hidden="1">'Таблица 2'!$A$4:$J$389</definedName>
    <definedName name="Z_22820B9F_10DE_4629_AF3D_4AF98A9BCEDB_.wvu.PrintTitles" localSheetId="0" hidden="1">'Таблица 2'!$7:$11</definedName>
    <definedName name="Z_43136B00_66C6_4289_99D3_5EF20611F834_.wvu.PrintArea" localSheetId="0" hidden="1">'Таблица 2'!$A$4:$J$389</definedName>
    <definedName name="Z_43136B00_66C6_4289_99D3_5EF20611F834_.wvu.PrintTitles" localSheetId="0" hidden="1">'Таблица 2'!$7:$11</definedName>
    <definedName name="Z_CA0FB9E2_E541_4C74_BCFE_D75491869B36_.wvu.FilterData" localSheetId="0" hidden="1">'Таблица 2'!#REF!</definedName>
    <definedName name="Z_CA0FB9E2_E541_4C74_BCFE_D75491869B36_.wvu.PrintArea" localSheetId="0" hidden="1">'Таблица 2'!$A$1:$J$417</definedName>
    <definedName name="Z_CA0FB9E2_E541_4C74_BCFE_D75491869B36_.wvu.PrintTitles" localSheetId="0" hidden="1">'Таблица 2'!$7:$11</definedName>
    <definedName name="Z_CA0FB9E2_E541_4C74_BCFE_D75491869B36_.wvu.Rows" localSheetId="0" hidden="1">'Таблица 2'!$3:$3</definedName>
    <definedName name="Z_F10E3D8B_5892_420A_B023_68C6496D556B_.wvu.FilterData" localSheetId="0" hidden="1">'Таблица 2'!#REF!</definedName>
    <definedName name="Z_F10E3D8B_5892_420A_B023_68C6496D556B_.wvu.PrintArea" localSheetId="0" hidden="1">'Таблица 2'!$A$1:$J$417</definedName>
    <definedName name="Z_F10E3D8B_5892_420A_B023_68C6496D556B_.wvu.PrintTitles" localSheetId="0" hidden="1">'Таблица 2'!$7:$11</definedName>
    <definedName name="Z_F10E3D8B_5892_420A_B023_68C6496D556B_.wvu.Rows" localSheetId="0" hidden="1">'Таблица 2'!$3:$3</definedName>
    <definedName name="Z_FE7E58EF_FECC_4DF6_BB75_BA97138CB219_.wvu.PrintArea" localSheetId="0" hidden="1">'Таблица 2'!$A$4:$J$389</definedName>
    <definedName name="А" localSheetId="0">#REF!</definedName>
    <definedName name="А" localSheetId="1">#REF!</definedName>
    <definedName name="А">#REF!</definedName>
    <definedName name="апви">#REF!</definedName>
    <definedName name="вкапмя">#REF!</definedName>
    <definedName name="_xlnm.Print_Titles" localSheetId="0">'Таблица 2'!$7:$11</definedName>
    <definedName name="индекс_У" localSheetId="0">#REF!</definedName>
    <definedName name="индекс_У" localSheetId="1">#REF!</definedName>
    <definedName name="индекс_У">#REF!</definedName>
    <definedName name="кпяурвек">#REF!</definedName>
    <definedName name="КТС" localSheetId="0">#REF!</definedName>
    <definedName name="КТС" localSheetId="1">#REF!</definedName>
    <definedName name="КТС">#REF!</definedName>
    <definedName name="м">#REF!</definedName>
    <definedName name="_xlnm.Print_Area" localSheetId="0">'Таблица 2'!$A$1:$J$417</definedName>
    <definedName name="_xlnm.Print_Area" localSheetId="1">'Таблица № 3'!$A$1:$L$18</definedName>
    <definedName name="оклады">[1]оклады!$B$12:$S$13</definedName>
    <definedName name="ооооооооооо">#REF!</definedName>
    <definedName name="ооп12" localSheetId="0">#REF!</definedName>
    <definedName name="ооп12" localSheetId="1">#REF!</definedName>
    <definedName name="ооп12">#REF!</definedName>
    <definedName name="ОРШЩЛДЛИО4БЮ" localSheetId="0">#REF!</definedName>
    <definedName name="ОРШЩЛДЛИО4БЮ" localSheetId="1">#REF!</definedName>
    <definedName name="ОРШЩЛДЛИО4БЮ">#REF!</definedName>
    <definedName name="п" localSheetId="0">#REF!</definedName>
    <definedName name="п" localSheetId="1">#REF!</definedName>
    <definedName name="п">#REF!</definedName>
    <definedName name="пита">#REF!</definedName>
    <definedName name="пккк">#REF!</definedName>
    <definedName name="пппппппп" localSheetId="0">#REF!</definedName>
    <definedName name="пппппппп" localSheetId="1">#REF!</definedName>
    <definedName name="пппппппп">#REF!</definedName>
    <definedName name="рр">#REF!</definedName>
    <definedName name="РРТП" localSheetId="0">#REF!</definedName>
    <definedName name="РРТП" localSheetId="1">#REF!</definedName>
    <definedName name="РРТП">#REF!</definedName>
    <definedName name="саг">#REF!</definedName>
  </definedNames>
  <calcPr calcId="144525"/>
</workbook>
</file>

<file path=xl/calcChain.xml><?xml version="1.0" encoding="utf-8"?>
<calcChain xmlns="http://schemas.openxmlformats.org/spreadsheetml/2006/main">
  <c r="H140" i="1" l="1"/>
  <c r="H311" i="1"/>
  <c r="H291" i="1"/>
  <c r="H284" i="1"/>
  <c r="H25" i="1" l="1"/>
  <c r="H144" i="1"/>
  <c r="H142" i="1"/>
  <c r="H141" i="1"/>
  <c r="H139" i="1"/>
  <c r="H134" i="1"/>
  <c r="H133" i="1"/>
  <c r="H131" i="1"/>
  <c r="H129" i="1"/>
  <c r="H128" i="1"/>
  <c r="H127" i="1"/>
  <c r="H89" i="1"/>
  <c r="H79" i="1"/>
  <c r="H75" i="1"/>
  <c r="H14" i="1"/>
  <c r="H23" i="1"/>
  <c r="H305" i="1" l="1"/>
  <c r="AB89" i="1"/>
  <c r="AB74" i="1"/>
  <c r="H394" i="1" l="1"/>
  <c r="H88" i="1" l="1"/>
  <c r="AA103" i="1"/>
  <c r="AA74" i="1"/>
  <c r="AA89" i="1" s="1"/>
  <c r="H204" i="1"/>
  <c r="X203" i="1"/>
  <c r="AA104" i="1" l="1"/>
  <c r="I178" i="1"/>
  <c r="J178" i="1"/>
  <c r="H229" i="1"/>
  <c r="H178" i="1"/>
  <c r="H58" i="1" s="1"/>
  <c r="H173" i="1"/>
  <c r="H59" i="1" l="1"/>
  <c r="H301" i="1" l="1"/>
  <c r="H112" i="1" l="1"/>
  <c r="H103" i="1" s="1"/>
  <c r="H55" i="1" l="1"/>
  <c r="X13" i="1" l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7" i="1"/>
  <c r="X58" i="1"/>
  <c r="X59" i="1"/>
  <c r="X61" i="1"/>
  <c r="X62" i="1"/>
  <c r="X63" i="1"/>
  <c r="X64" i="1"/>
  <c r="X65" i="1"/>
  <c r="X67" i="1"/>
  <c r="X69" i="1"/>
  <c r="X72" i="1"/>
  <c r="X76" i="1"/>
  <c r="X77" i="1"/>
  <c r="X79" i="1"/>
  <c r="X80" i="1"/>
  <c r="X81" i="1"/>
  <c r="X82" i="1"/>
  <c r="X83" i="1"/>
  <c r="X84" i="1"/>
  <c r="X85" i="1"/>
  <c r="X86" i="1"/>
  <c r="X87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5" i="1"/>
  <c r="X127" i="1"/>
  <c r="X128" i="1"/>
  <c r="X130" i="1"/>
  <c r="X132" i="1"/>
  <c r="X133" i="1"/>
  <c r="X134" i="1"/>
  <c r="X135" i="1"/>
  <c r="X136" i="1"/>
  <c r="X137" i="1"/>
  <c r="X138" i="1"/>
  <c r="X140" i="1"/>
  <c r="X141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2" i="1"/>
  <c r="X173" i="1"/>
  <c r="X174" i="1"/>
  <c r="X175" i="1"/>
  <c r="X176" i="1"/>
  <c r="X177" i="1"/>
  <c r="X178" i="1"/>
  <c r="X179" i="1"/>
  <c r="X180" i="1"/>
  <c r="X181" i="1"/>
  <c r="X182" i="1"/>
  <c r="X184" i="1"/>
  <c r="X185" i="1"/>
  <c r="X186" i="1"/>
  <c r="X187" i="1"/>
  <c r="X188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5" i="1"/>
  <c r="X206" i="1"/>
  <c r="X207" i="1"/>
  <c r="X208" i="1"/>
  <c r="X209" i="1"/>
  <c r="X210" i="1"/>
  <c r="X211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71" i="1"/>
  <c r="X273" i="1"/>
  <c r="X274" i="1"/>
  <c r="X275" i="1"/>
  <c r="X276" i="1"/>
  <c r="X277" i="1"/>
  <c r="X279" i="1"/>
  <c r="X280" i="1"/>
  <c r="X281" i="1"/>
  <c r="X283" i="1"/>
  <c r="X285" i="1"/>
  <c r="X286" i="1"/>
  <c r="X287" i="1"/>
  <c r="X288" i="1"/>
  <c r="X289" i="1"/>
  <c r="X290" i="1"/>
  <c r="X292" i="1"/>
  <c r="X293" i="1"/>
  <c r="X295" i="1"/>
  <c r="X297" i="1"/>
  <c r="X298" i="1"/>
  <c r="X299" i="1"/>
  <c r="X302" i="1"/>
  <c r="X303" i="1"/>
  <c r="X304" i="1"/>
  <c r="X306" i="1"/>
  <c r="X307" i="1"/>
  <c r="X309" i="1"/>
  <c r="X310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7" i="1"/>
  <c r="X408" i="1"/>
  <c r="X409" i="1"/>
  <c r="X410" i="1"/>
  <c r="X411" i="1"/>
  <c r="X412" i="1"/>
  <c r="X413" i="1"/>
  <c r="X414" i="1"/>
  <c r="X415" i="1"/>
  <c r="X416" i="1"/>
  <c r="X305" i="1" l="1"/>
  <c r="X311" i="1"/>
  <c r="H308" i="1"/>
  <c r="X308" i="1" s="1"/>
  <c r="X301" i="1"/>
  <c r="H300" i="1"/>
  <c r="X300" i="1" s="1"/>
  <c r="H296" i="1"/>
  <c r="X296" i="1" s="1"/>
  <c r="X291" i="1"/>
  <c r="X284" i="1"/>
  <c r="H212" i="1"/>
  <c r="H189" i="1" s="1"/>
  <c r="X204" i="1"/>
  <c r="X142" i="1"/>
  <c r="X131" i="1"/>
  <c r="X139" i="1"/>
  <c r="X129" i="1"/>
  <c r="H70" i="1" l="1"/>
  <c r="H68" i="1" s="1"/>
  <c r="X75" i="1"/>
  <c r="H73" i="1"/>
  <c r="X73" i="1" s="1"/>
  <c r="X212" i="1"/>
  <c r="H183" i="1"/>
  <c r="X74" i="1"/>
  <c r="H60" i="1" l="1"/>
  <c r="H56" i="1" s="1"/>
  <c r="H171" i="1"/>
  <c r="X183" i="1"/>
  <c r="X55" i="1"/>
  <c r="D16" i="2"/>
  <c r="E22" i="2" l="1"/>
  <c r="F22" i="2"/>
  <c r="D22" i="2"/>
  <c r="AA11" i="1"/>
  <c r="X88" i="1"/>
  <c r="Y178" i="1"/>
  <c r="Z178" i="1"/>
  <c r="Y179" i="1"/>
  <c r="Z179" i="1"/>
  <c r="Y180" i="1"/>
  <c r="Z180" i="1"/>
  <c r="Y181" i="1"/>
  <c r="Z181" i="1"/>
  <c r="Y182" i="1"/>
  <c r="Z182" i="1"/>
  <c r="Y58" i="1" l="1"/>
  <c r="Z58" i="1"/>
  <c r="X60" i="1" l="1"/>
  <c r="I88" i="1" l="1"/>
  <c r="X56" i="1" l="1"/>
  <c r="H12" i="1"/>
  <c r="Y212" i="1"/>
  <c r="Z212" i="1"/>
  <c r="Y213" i="1"/>
  <c r="Z213" i="1"/>
  <c r="Y214" i="1"/>
  <c r="Z214" i="1"/>
  <c r="Y215" i="1"/>
  <c r="Z215" i="1"/>
  <c r="Y216" i="1"/>
  <c r="Z216" i="1"/>
  <c r="Y217" i="1"/>
  <c r="Z217" i="1"/>
  <c r="Y218" i="1"/>
  <c r="Z218" i="1"/>
  <c r="Y219" i="1"/>
  <c r="Z219" i="1"/>
  <c r="Y220" i="1"/>
  <c r="Z220" i="1"/>
  <c r="Y221" i="1"/>
  <c r="Z221" i="1"/>
  <c r="Y222" i="1"/>
  <c r="Z222" i="1"/>
  <c r="Y223" i="1"/>
  <c r="Z223" i="1"/>
  <c r="Y224" i="1"/>
  <c r="Z224" i="1"/>
  <c r="Y225" i="1"/>
  <c r="Z225" i="1"/>
  <c r="Y226" i="1"/>
  <c r="Z226" i="1"/>
  <c r="Y227" i="1"/>
  <c r="Z227" i="1"/>
  <c r="Y228" i="1"/>
  <c r="Z228" i="1"/>
  <c r="Y230" i="1"/>
  <c r="Z230" i="1"/>
  <c r="Y231" i="1"/>
  <c r="Z231" i="1"/>
  <c r="Y232" i="1"/>
  <c r="Z232" i="1"/>
  <c r="Y233" i="1"/>
  <c r="Z233" i="1"/>
  <c r="Y234" i="1"/>
  <c r="Z234" i="1"/>
  <c r="Y235" i="1"/>
  <c r="Z235" i="1"/>
  <c r="Y236" i="1"/>
  <c r="Z236" i="1"/>
  <c r="Y237" i="1"/>
  <c r="Z237" i="1"/>
  <c r="Y238" i="1"/>
  <c r="Z238" i="1"/>
  <c r="Y239" i="1"/>
  <c r="Z239" i="1"/>
  <c r="Y240" i="1"/>
  <c r="Z240" i="1"/>
  <c r="Y241" i="1"/>
  <c r="Z241" i="1"/>
  <c r="Y242" i="1"/>
  <c r="Z242" i="1"/>
  <c r="Y243" i="1"/>
  <c r="Z243" i="1"/>
  <c r="Y244" i="1"/>
  <c r="Z244" i="1"/>
  <c r="Y245" i="1"/>
  <c r="Z245" i="1"/>
  <c r="Y246" i="1"/>
  <c r="Z246" i="1"/>
  <c r="Y247" i="1"/>
  <c r="Z247" i="1"/>
  <c r="Y248" i="1"/>
  <c r="Z248" i="1"/>
  <c r="Y249" i="1"/>
  <c r="Z249" i="1"/>
  <c r="Y250" i="1"/>
  <c r="Z250" i="1"/>
  <c r="Y251" i="1"/>
  <c r="Z251" i="1"/>
  <c r="Y252" i="1"/>
  <c r="Z252" i="1"/>
  <c r="Y253" i="1"/>
  <c r="Z253" i="1"/>
  <c r="Y254" i="1"/>
  <c r="Z254" i="1"/>
  <c r="Y255" i="1"/>
  <c r="Z255" i="1"/>
  <c r="Y256" i="1"/>
  <c r="Z256" i="1"/>
  <c r="Y257" i="1"/>
  <c r="Z257" i="1"/>
  <c r="Y258" i="1"/>
  <c r="Z258" i="1"/>
  <c r="Y259" i="1"/>
  <c r="Z259" i="1"/>
  <c r="Y260" i="1"/>
  <c r="Z260" i="1"/>
  <c r="Y261" i="1"/>
  <c r="Z261" i="1"/>
  <c r="Y262" i="1"/>
  <c r="Z262" i="1"/>
  <c r="Y263" i="1"/>
  <c r="Z263" i="1"/>
  <c r="Y264" i="1"/>
  <c r="Z264" i="1"/>
  <c r="Y265" i="1"/>
  <c r="Z265" i="1"/>
  <c r="Y266" i="1"/>
  <c r="Z266" i="1"/>
  <c r="Y267" i="1"/>
  <c r="Z267" i="1"/>
  <c r="Y268" i="1"/>
  <c r="Z268" i="1"/>
  <c r="Y269" i="1"/>
  <c r="Z269" i="1"/>
  <c r="Y270" i="1"/>
  <c r="Z270" i="1"/>
  <c r="Y271" i="1"/>
  <c r="Z271" i="1"/>
  <c r="Y272" i="1"/>
  <c r="Z272" i="1"/>
  <c r="Y273" i="1"/>
  <c r="Z273" i="1"/>
  <c r="Y274" i="1"/>
  <c r="Z274" i="1"/>
  <c r="Y275" i="1"/>
  <c r="Z275" i="1"/>
  <c r="Y276" i="1"/>
  <c r="Z276" i="1"/>
  <c r="Y277" i="1"/>
  <c r="Z277" i="1"/>
  <c r="Y279" i="1"/>
  <c r="Z279" i="1"/>
  <c r="Y280" i="1"/>
  <c r="Z280" i="1"/>
  <c r="Y281" i="1"/>
  <c r="Z281" i="1"/>
  <c r="Y283" i="1"/>
  <c r="Z283" i="1"/>
  <c r="Y284" i="1"/>
  <c r="Z284" i="1"/>
  <c r="Y285" i="1"/>
  <c r="Z285" i="1"/>
  <c r="Y286" i="1"/>
  <c r="Z286" i="1"/>
  <c r="Y287" i="1"/>
  <c r="Z287" i="1"/>
  <c r="Y288" i="1"/>
  <c r="Z288" i="1"/>
  <c r="Y289" i="1"/>
  <c r="Z289" i="1"/>
  <c r="Y290" i="1"/>
  <c r="Z290" i="1"/>
  <c r="Y291" i="1"/>
  <c r="Z291" i="1"/>
  <c r="Y292" i="1"/>
  <c r="Z292" i="1"/>
  <c r="Y293" i="1"/>
  <c r="Z293" i="1"/>
  <c r="Y295" i="1"/>
  <c r="Z295" i="1"/>
  <c r="Y296" i="1"/>
  <c r="Z296" i="1"/>
  <c r="Y297" i="1"/>
  <c r="Z297" i="1"/>
  <c r="Y298" i="1"/>
  <c r="Z298" i="1"/>
  <c r="Y299" i="1"/>
  <c r="Z299" i="1"/>
  <c r="Y300" i="1"/>
  <c r="Z300" i="1"/>
  <c r="Y301" i="1"/>
  <c r="Z301" i="1"/>
  <c r="Y302" i="1"/>
  <c r="Z302" i="1"/>
  <c r="Y303" i="1"/>
  <c r="Z303" i="1"/>
  <c r="Y304" i="1"/>
  <c r="Z304" i="1"/>
  <c r="Y305" i="1"/>
  <c r="Z305" i="1"/>
  <c r="Y306" i="1"/>
  <c r="Z306" i="1"/>
  <c r="Y307" i="1"/>
  <c r="Z307" i="1"/>
  <c r="Y308" i="1"/>
  <c r="Z308" i="1"/>
  <c r="Y309" i="1"/>
  <c r="Z309" i="1"/>
  <c r="Y310" i="1"/>
  <c r="Z310" i="1"/>
  <c r="Y311" i="1"/>
  <c r="Z311" i="1"/>
  <c r="Y312" i="1"/>
  <c r="Z312" i="1"/>
  <c r="Y313" i="1"/>
  <c r="Z313" i="1"/>
  <c r="Y314" i="1"/>
  <c r="Z314" i="1"/>
  <c r="Y315" i="1"/>
  <c r="Z315" i="1"/>
  <c r="Y316" i="1"/>
  <c r="Z316" i="1"/>
  <c r="Y317" i="1"/>
  <c r="Z317" i="1"/>
  <c r="Y318" i="1"/>
  <c r="Z318" i="1"/>
  <c r="Y319" i="1"/>
  <c r="Z319" i="1"/>
  <c r="Y320" i="1"/>
  <c r="Z320" i="1"/>
  <c r="Y321" i="1"/>
  <c r="Z321" i="1"/>
  <c r="Y322" i="1"/>
  <c r="Z322" i="1"/>
  <c r="Y323" i="1"/>
  <c r="Z323" i="1"/>
  <c r="Y324" i="1"/>
  <c r="Z324" i="1"/>
  <c r="Y325" i="1"/>
  <c r="Z325" i="1"/>
  <c r="Y326" i="1"/>
  <c r="Z326" i="1"/>
  <c r="Y327" i="1"/>
  <c r="Z327" i="1"/>
  <c r="Y328" i="1"/>
  <c r="Z328" i="1"/>
  <c r="Y329" i="1"/>
  <c r="Z329" i="1"/>
  <c r="Y330" i="1"/>
  <c r="Z330" i="1"/>
  <c r="Y331" i="1"/>
  <c r="Z331" i="1"/>
  <c r="Y332" i="1"/>
  <c r="Z332" i="1"/>
  <c r="Y333" i="1"/>
  <c r="Z333" i="1"/>
  <c r="Y334" i="1"/>
  <c r="Z334" i="1"/>
  <c r="Y335" i="1"/>
  <c r="Z335" i="1"/>
  <c r="Y336" i="1"/>
  <c r="Z336" i="1"/>
  <c r="Y337" i="1"/>
  <c r="Z337" i="1"/>
  <c r="Y338" i="1"/>
  <c r="Z338" i="1"/>
  <c r="Y339" i="1"/>
  <c r="Z339" i="1"/>
  <c r="Y340" i="1"/>
  <c r="Z340" i="1"/>
  <c r="Y341" i="1"/>
  <c r="Z341" i="1"/>
  <c r="Y342" i="1"/>
  <c r="Z342" i="1"/>
  <c r="Y343" i="1"/>
  <c r="Z343" i="1"/>
  <c r="Y344" i="1"/>
  <c r="Z344" i="1"/>
  <c r="Y345" i="1"/>
  <c r="Z345" i="1"/>
  <c r="Y346" i="1"/>
  <c r="Z346" i="1"/>
  <c r="Y347" i="1"/>
  <c r="Z347" i="1"/>
  <c r="Y348" i="1"/>
  <c r="Z348" i="1"/>
  <c r="Y349" i="1"/>
  <c r="Z349" i="1"/>
  <c r="Y350" i="1"/>
  <c r="Z350" i="1"/>
  <c r="Y351" i="1"/>
  <c r="Z351" i="1"/>
  <c r="Y352" i="1"/>
  <c r="Z352" i="1"/>
  <c r="Y353" i="1"/>
  <c r="Z353" i="1"/>
  <c r="Y354" i="1"/>
  <c r="Z354" i="1"/>
  <c r="Y355" i="1"/>
  <c r="Z355" i="1"/>
  <c r="Y356" i="1"/>
  <c r="Z356" i="1"/>
  <c r="Y357" i="1"/>
  <c r="Z357" i="1"/>
  <c r="Y358" i="1"/>
  <c r="Z358" i="1"/>
  <c r="Y359" i="1"/>
  <c r="Z359" i="1"/>
  <c r="Y360" i="1"/>
  <c r="Z360" i="1"/>
  <c r="Y361" i="1"/>
  <c r="Z361" i="1"/>
  <c r="Y362" i="1"/>
  <c r="Z362" i="1"/>
  <c r="Y363" i="1"/>
  <c r="Z363" i="1"/>
  <c r="Y364" i="1"/>
  <c r="Z364" i="1"/>
  <c r="Y365" i="1"/>
  <c r="Z365" i="1"/>
  <c r="Y366" i="1"/>
  <c r="Z366" i="1"/>
  <c r="Y367" i="1"/>
  <c r="Z367" i="1"/>
  <c r="Y368" i="1"/>
  <c r="Z368" i="1"/>
  <c r="Y369" i="1"/>
  <c r="Z369" i="1"/>
  <c r="Y370" i="1"/>
  <c r="Z370" i="1"/>
  <c r="Y371" i="1"/>
  <c r="Z371" i="1"/>
  <c r="Y372" i="1"/>
  <c r="Z372" i="1"/>
  <c r="Y373" i="1"/>
  <c r="Z373" i="1"/>
  <c r="Y374" i="1"/>
  <c r="Z374" i="1"/>
  <c r="Y375" i="1"/>
  <c r="Z375" i="1"/>
  <c r="Y376" i="1"/>
  <c r="Z376" i="1"/>
  <c r="Y377" i="1"/>
  <c r="Z377" i="1"/>
  <c r="Y378" i="1"/>
  <c r="Z378" i="1"/>
  <c r="Y379" i="1"/>
  <c r="Z379" i="1"/>
  <c r="Y380" i="1"/>
  <c r="Z380" i="1"/>
  <c r="Y381" i="1"/>
  <c r="Z381" i="1"/>
  <c r="Y382" i="1"/>
  <c r="Z382" i="1"/>
  <c r="Y383" i="1"/>
  <c r="Z383" i="1"/>
  <c r="Y384" i="1"/>
  <c r="Z384" i="1"/>
  <c r="Y385" i="1"/>
  <c r="Z385" i="1"/>
  <c r="Y386" i="1"/>
  <c r="Z386" i="1"/>
  <c r="Y387" i="1"/>
  <c r="Z387" i="1"/>
  <c r="Y388" i="1"/>
  <c r="Z388" i="1"/>
  <c r="Y389" i="1"/>
  <c r="Z389" i="1"/>
  <c r="Y390" i="1"/>
  <c r="Z390" i="1"/>
  <c r="Y391" i="1"/>
  <c r="Z391" i="1"/>
  <c r="Y392" i="1"/>
  <c r="Z392" i="1"/>
  <c r="Y393" i="1"/>
  <c r="Z393" i="1"/>
  <c r="Y394" i="1"/>
  <c r="Z394" i="1"/>
  <c r="Y395" i="1"/>
  <c r="Z395" i="1"/>
  <c r="Y396" i="1"/>
  <c r="Z396" i="1"/>
  <c r="Y397" i="1"/>
  <c r="Z397" i="1"/>
  <c r="Y398" i="1"/>
  <c r="Z398" i="1"/>
  <c r="Y399" i="1"/>
  <c r="Z399" i="1"/>
  <c r="Y400" i="1"/>
  <c r="Z400" i="1"/>
  <c r="Y401" i="1"/>
  <c r="Z401" i="1"/>
  <c r="Y402" i="1"/>
  <c r="Z402" i="1"/>
  <c r="Y403" i="1"/>
  <c r="Z403" i="1"/>
  <c r="Y404" i="1"/>
  <c r="Z404" i="1"/>
  <c r="Y405" i="1"/>
  <c r="Z405" i="1"/>
  <c r="Y406" i="1"/>
  <c r="Z406" i="1"/>
  <c r="Y407" i="1"/>
  <c r="Z407" i="1"/>
  <c r="Y408" i="1"/>
  <c r="Z408" i="1"/>
  <c r="Y409" i="1"/>
  <c r="Z409" i="1"/>
  <c r="Y410" i="1"/>
  <c r="Z410" i="1"/>
  <c r="Y411" i="1"/>
  <c r="Z411" i="1"/>
  <c r="Y412" i="1"/>
  <c r="Z412" i="1"/>
  <c r="Y413" i="1"/>
  <c r="Z413" i="1"/>
  <c r="Y414" i="1"/>
  <c r="Z414" i="1"/>
  <c r="Y415" i="1"/>
  <c r="Z415" i="1"/>
  <c r="Y416" i="1"/>
  <c r="Z416" i="1"/>
  <c r="Y205" i="1"/>
  <c r="Z205" i="1"/>
  <c r="Y206" i="1"/>
  <c r="Z206" i="1"/>
  <c r="Y207" i="1"/>
  <c r="Z207" i="1"/>
  <c r="Y208" i="1"/>
  <c r="Z208" i="1"/>
  <c r="Y209" i="1"/>
  <c r="Z209" i="1"/>
  <c r="Y210" i="1"/>
  <c r="Z210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Y57" i="1"/>
  <c r="Z57" i="1"/>
  <c r="Y59" i="1"/>
  <c r="Z59" i="1"/>
  <c r="Y60" i="1"/>
  <c r="Z60" i="1"/>
  <c r="Y61" i="1"/>
  <c r="Z61" i="1"/>
  <c r="Y62" i="1"/>
  <c r="Z62" i="1"/>
  <c r="Y63" i="1"/>
  <c r="Z63" i="1"/>
  <c r="Y64" i="1"/>
  <c r="Z64" i="1"/>
  <c r="Y65" i="1"/>
  <c r="Z65" i="1"/>
  <c r="Y67" i="1"/>
  <c r="Z67" i="1"/>
  <c r="Y69" i="1"/>
  <c r="Z69" i="1"/>
  <c r="Y72" i="1"/>
  <c r="Z72" i="1"/>
  <c r="Y74" i="1"/>
  <c r="Z74" i="1"/>
  <c r="Y75" i="1"/>
  <c r="Z75" i="1"/>
  <c r="Y76" i="1"/>
  <c r="Z76" i="1"/>
  <c r="Y77" i="1"/>
  <c r="Z77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2" i="1"/>
  <c r="Z102" i="1"/>
  <c r="Y103" i="1"/>
  <c r="Z103" i="1"/>
  <c r="Y104" i="1"/>
  <c r="Z104" i="1"/>
  <c r="Y105" i="1"/>
  <c r="Z105" i="1"/>
  <c r="Y106" i="1"/>
  <c r="Z106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20" i="1"/>
  <c r="Z120" i="1"/>
  <c r="Y121" i="1"/>
  <c r="Z121" i="1"/>
  <c r="Y122" i="1"/>
  <c r="Z122" i="1"/>
  <c r="Y123" i="1"/>
  <c r="Z123" i="1"/>
  <c r="Y125" i="1"/>
  <c r="Z125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84" i="1"/>
  <c r="Z184" i="1"/>
  <c r="Y185" i="1"/>
  <c r="Z185" i="1"/>
  <c r="Y186" i="1"/>
  <c r="Z186" i="1"/>
  <c r="Y187" i="1"/>
  <c r="Z187" i="1"/>
  <c r="Y188" i="1"/>
  <c r="Z188" i="1"/>
  <c r="Y190" i="1"/>
  <c r="Z190" i="1"/>
  <c r="Y191" i="1"/>
  <c r="Z191" i="1"/>
  <c r="Y192" i="1"/>
  <c r="Z192" i="1"/>
  <c r="Y193" i="1"/>
  <c r="Z193" i="1"/>
  <c r="Y194" i="1"/>
  <c r="Z194" i="1"/>
  <c r="Y195" i="1"/>
  <c r="Z195" i="1"/>
  <c r="Y196" i="1"/>
  <c r="Z196" i="1"/>
  <c r="Y197" i="1"/>
  <c r="Z197" i="1"/>
  <c r="Y198" i="1"/>
  <c r="Z198" i="1"/>
  <c r="Y199" i="1"/>
  <c r="Z199" i="1"/>
  <c r="Y200" i="1"/>
  <c r="Z200" i="1"/>
  <c r="Y201" i="1"/>
  <c r="Z201" i="1"/>
  <c r="Y202" i="1"/>
  <c r="Z202" i="1"/>
  <c r="Y204" i="1"/>
  <c r="Z204" i="1"/>
  <c r="Y12" i="1"/>
  <c r="X12" i="1" l="1"/>
  <c r="R103" i="1"/>
  <c r="S89" i="1"/>
  <c r="S74" i="1"/>
  <c r="T89" i="1" l="1"/>
  <c r="Q74" i="1"/>
  <c r="Q89" i="1" s="1"/>
  <c r="H406" i="1" l="1"/>
  <c r="X406" i="1" s="1"/>
  <c r="H294" i="1"/>
  <c r="X294" i="1" s="1"/>
  <c r="H282" i="1"/>
  <c r="X282" i="1" s="1"/>
  <c r="X171" i="1"/>
  <c r="I229" i="1"/>
  <c r="Y229" i="1" s="1"/>
  <c r="J229" i="1"/>
  <c r="X229" i="1"/>
  <c r="N88" i="1"/>
  <c r="P413" i="1"/>
  <c r="O413" i="1"/>
  <c r="N413" i="1"/>
  <c r="P412" i="1"/>
  <c r="O412" i="1"/>
  <c r="N412" i="1"/>
  <c r="P411" i="1"/>
  <c r="O411" i="1"/>
  <c r="N411" i="1"/>
  <c r="P410" i="1"/>
  <c r="O410" i="1"/>
  <c r="N410" i="1"/>
  <c r="P409" i="1"/>
  <c r="O409" i="1"/>
  <c r="N409" i="1"/>
  <c r="P408" i="1"/>
  <c r="O408" i="1"/>
  <c r="N408" i="1"/>
  <c r="P407" i="1"/>
  <c r="O407" i="1"/>
  <c r="N407" i="1"/>
  <c r="P406" i="1"/>
  <c r="O406" i="1"/>
  <c r="P405" i="1"/>
  <c r="O405" i="1"/>
  <c r="N405" i="1"/>
  <c r="P404" i="1"/>
  <c r="O404" i="1"/>
  <c r="N404" i="1"/>
  <c r="P403" i="1"/>
  <c r="O403" i="1"/>
  <c r="N403" i="1"/>
  <c r="P402" i="1"/>
  <c r="O402" i="1"/>
  <c r="N402" i="1"/>
  <c r="P401" i="1"/>
  <c r="O401" i="1"/>
  <c r="N401" i="1"/>
  <c r="P400" i="1"/>
  <c r="O400" i="1"/>
  <c r="N400" i="1"/>
  <c r="P399" i="1"/>
  <c r="O399" i="1"/>
  <c r="N399" i="1"/>
  <c r="P398" i="1"/>
  <c r="O398" i="1"/>
  <c r="N398" i="1"/>
  <c r="P397" i="1"/>
  <c r="O397" i="1"/>
  <c r="N397" i="1"/>
  <c r="P396" i="1"/>
  <c r="O396" i="1"/>
  <c r="N396" i="1"/>
  <c r="P395" i="1"/>
  <c r="O395" i="1"/>
  <c r="N395" i="1"/>
  <c r="P394" i="1"/>
  <c r="O394" i="1"/>
  <c r="P393" i="1"/>
  <c r="O393" i="1"/>
  <c r="N393" i="1"/>
  <c r="P392" i="1"/>
  <c r="O392" i="1"/>
  <c r="N392" i="1"/>
  <c r="P391" i="1"/>
  <c r="O391" i="1"/>
  <c r="N391" i="1"/>
  <c r="P390" i="1"/>
  <c r="O390" i="1"/>
  <c r="N390" i="1"/>
  <c r="P389" i="1"/>
  <c r="O389" i="1"/>
  <c r="N389" i="1"/>
  <c r="P388" i="1"/>
  <c r="O388" i="1"/>
  <c r="N388" i="1"/>
  <c r="P387" i="1"/>
  <c r="O387" i="1"/>
  <c r="N387" i="1"/>
  <c r="P386" i="1"/>
  <c r="O386" i="1"/>
  <c r="N386" i="1"/>
  <c r="P385" i="1"/>
  <c r="O385" i="1"/>
  <c r="N385" i="1"/>
  <c r="P384" i="1"/>
  <c r="O384" i="1"/>
  <c r="N384" i="1"/>
  <c r="P383" i="1"/>
  <c r="O383" i="1"/>
  <c r="N383" i="1"/>
  <c r="P382" i="1"/>
  <c r="O382" i="1"/>
  <c r="N382" i="1"/>
  <c r="P381" i="1"/>
  <c r="O381" i="1"/>
  <c r="N381" i="1"/>
  <c r="P380" i="1"/>
  <c r="O380" i="1"/>
  <c r="N380" i="1"/>
  <c r="P379" i="1"/>
  <c r="O379" i="1"/>
  <c r="N379" i="1"/>
  <c r="P378" i="1"/>
  <c r="O378" i="1"/>
  <c r="N378" i="1"/>
  <c r="P377" i="1"/>
  <c r="O377" i="1"/>
  <c r="N377" i="1"/>
  <c r="P376" i="1"/>
  <c r="O376" i="1"/>
  <c r="N376" i="1"/>
  <c r="P375" i="1"/>
  <c r="O375" i="1"/>
  <c r="N375" i="1"/>
  <c r="P374" i="1"/>
  <c r="O374" i="1"/>
  <c r="N374" i="1"/>
  <c r="P373" i="1"/>
  <c r="O373" i="1"/>
  <c r="N373" i="1"/>
  <c r="P372" i="1"/>
  <c r="O372" i="1"/>
  <c r="N372" i="1"/>
  <c r="P371" i="1"/>
  <c r="O371" i="1"/>
  <c r="N371" i="1"/>
  <c r="P370" i="1"/>
  <c r="O370" i="1"/>
  <c r="N370" i="1"/>
  <c r="P369" i="1"/>
  <c r="O369" i="1"/>
  <c r="N369" i="1"/>
  <c r="P368" i="1"/>
  <c r="O368" i="1"/>
  <c r="N368" i="1"/>
  <c r="P367" i="1"/>
  <c r="O367" i="1"/>
  <c r="N367" i="1"/>
  <c r="P366" i="1"/>
  <c r="O366" i="1"/>
  <c r="N366" i="1"/>
  <c r="P365" i="1"/>
  <c r="O365" i="1"/>
  <c r="N365" i="1"/>
  <c r="P364" i="1"/>
  <c r="O364" i="1"/>
  <c r="N364" i="1"/>
  <c r="P363" i="1"/>
  <c r="O363" i="1"/>
  <c r="N363" i="1"/>
  <c r="P362" i="1"/>
  <c r="O362" i="1"/>
  <c r="N362" i="1"/>
  <c r="P361" i="1"/>
  <c r="O361" i="1"/>
  <c r="N361" i="1"/>
  <c r="P360" i="1"/>
  <c r="O360" i="1"/>
  <c r="N360" i="1"/>
  <c r="P359" i="1"/>
  <c r="O359" i="1"/>
  <c r="N359" i="1"/>
  <c r="P358" i="1"/>
  <c r="O358" i="1"/>
  <c r="N358" i="1"/>
  <c r="P357" i="1"/>
  <c r="O357" i="1"/>
  <c r="N357" i="1"/>
  <c r="P356" i="1"/>
  <c r="O356" i="1"/>
  <c r="N356" i="1"/>
  <c r="P355" i="1"/>
  <c r="O355" i="1"/>
  <c r="N355" i="1"/>
  <c r="P354" i="1"/>
  <c r="O354" i="1"/>
  <c r="N354" i="1"/>
  <c r="P353" i="1"/>
  <c r="O353" i="1"/>
  <c r="N353" i="1"/>
  <c r="P352" i="1"/>
  <c r="O352" i="1"/>
  <c r="N352" i="1"/>
  <c r="P351" i="1"/>
  <c r="O351" i="1"/>
  <c r="N351" i="1"/>
  <c r="P350" i="1"/>
  <c r="O350" i="1"/>
  <c r="N350" i="1"/>
  <c r="P349" i="1"/>
  <c r="O349" i="1"/>
  <c r="N349" i="1"/>
  <c r="P348" i="1"/>
  <c r="O348" i="1"/>
  <c r="N348" i="1"/>
  <c r="P347" i="1"/>
  <c r="O347" i="1"/>
  <c r="N347" i="1"/>
  <c r="P346" i="1"/>
  <c r="O346" i="1"/>
  <c r="N346" i="1"/>
  <c r="P345" i="1"/>
  <c r="O345" i="1"/>
  <c r="N345" i="1"/>
  <c r="P344" i="1"/>
  <c r="O344" i="1"/>
  <c r="N344" i="1"/>
  <c r="P343" i="1"/>
  <c r="O343" i="1"/>
  <c r="N343" i="1"/>
  <c r="P342" i="1"/>
  <c r="O342" i="1"/>
  <c r="N342" i="1"/>
  <c r="P341" i="1"/>
  <c r="O341" i="1"/>
  <c r="N341" i="1"/>
  <c r="P340" i="1"/>
  <c r="O340" i="1"/>
  <c r="N340" i="1"/>
  <c r="P339" i="1"/>
  <c r="O339" i="1"/>
  <c r="N339" i="1"/>
  <c r="P338" i="1"/>
  <c r="O338" i="1"/>
  <c r="N338" i="1"/>
  <c r="P337" i="1"/>
  <c r="O337" i="1"/>
  <c r="N337" i="1"/>
  <c r="P336" i="1"/>
  <c r="O336" i="1"/>
  <c r="N336" i="1"/>
  <c r="P335" i="1"/>
  <c r="O335" i="1"/>
  <c r="N335" i="1"/>
  <c r="P334" i="1"/>
  <c r="O334" i="1"/>
  <c r="N334" i="1"/>
  <c r="P333" i="1"/>
  <c r="O333" i="1"/>
  <c r="N333" i="1"/>
  <c r="P332" i="1"/>
  <c r="O332" i="1"/>
  <c r="N332" i="1"/>
  <c r="P331" i="1"/>
  <c r="O331" i="1"/>
  <c r="N331" i="1"/>
  <c r="P330" i="1"/>
  <c r="O330" i="1"/>
  <c r="N330" i="1"/>
  <c r="P329" i="1"/>
  <c r="O329" i="1"/>
  <c r="N329" i="1"/>
  <c r="P328" i="1"/>
  <c r="O328" i="1"/>
  <c r="N328" i="1"/>
  <c r="P327" i="1"/>
  <c r="O327" i="1"/>
  <c r="N327" i="1"/>
  <c r="P326" i="1"/>
  <c r="O326" i="1"/>
  <c r="N326" i="1"/>
  <c r="P325" i="1"/>
  <c r="O325" i="1"/>
  <c r="N325" i="1"/>
  <c r="P324" i="1"/>
  <c r="O324" i="1"/>
  <c r="N324" i="1"/>
  <c r="P323" i="1"/>
  <c r="O323" i="1"/>
  <c r="N323" i="1"/>
  <c r="P322" i="1"/>
  <c r="O322" i="1"/>
  <c r="N322" i="1"/>
  <c r="P321" i="1"/>
  <c r="O321" i="1"/>
  <c r="N321" i="1"/>
  <c r="P320" i="1"/>
  <c r="O320" i="1"/>
  <c r="N320" i="1"/>
  <c r="P319" i="1"/>
  <c r="O319" i="1"/>
  <c r="N319" i="1"/>
  <c r="P318" i="1"/>
  <c r="O318" i="1"/>
  <c r="N318" i="1"/>
  <c r="P317" i="1"/>
  <c r="O317" i="1"/>
  <c r="N317" i="1"/>
  <c r="P316" i="1"/>
  <c r="O316" i="1"/>
  <c r="N316" i="1"/>
  <c r="P315" i="1"/>
  <c r="O315" i="1"/>
  <c r="N315" i="1"/>
  <c r="P314" i="1"/>
  <c r="O314" i="1"/>
  <c r="N314" i="1"/>
  <c r="P313" i="1"/>
  <c r="O313" i="1"/>
  <c r="N313" i="1"/>
  <c r="P312" i="1"/>
  <c r="O312" i="1"/>
  <c r="N312" i="1"/>
  <c r="P311" i="1"/>
  <c r="O311" i="1"/>
  <c r="N311" i="1"/>
  <c r="P310" i="1"/>
  <c r="O310" i="1"/>
  <c r="N310" i="1"/>
  <c r="P309" i="1"/>
  <c r="O309" i="1"/>
  <c r="N309" i="1"/>
  <c r="P308" i="1"/>
  <c r="O308" i="1"/>
  <c r="N308" i="1"/>
  <c r="P307" i="1"/>
  <c r="O307" i="1"/>
  <c r="N307" i="1"/>
  <c r="P306" i="1"/>
  <c r="O306" i="1"/>
  <c r="N306" i="1"/>
  <c r="P305" i="1"/>
  <c r="O305" i="1"/>
  <c r="N305" i="1"/>
  <c r="P304" i="1"/>
  <c r="O304" i="1"/>
  <c r="N304" i="1"/>
  <c r="P303" i="1"/>
  <c r="O303" i="1"/>
  <c r="N303" i="1"/>
  <c r="P302" i="1"/>
  <c r="O302" i="1"/>
  <c r="N302" i="1"/>
  <c r="P301" i="1"/>
  <c r="O301" i="1"/>
  <c r="N301" i="1"/>
  <c r="P300" i="1"/>
  <c r="O300" i="1"/>
  <c r="N300" i="1"/>
  <c r="P299" i="1"/>
  <c r="O299" i="1"/>
  <c r="N299" i="1"/>
  <c r="P298" i="1"/>
  <c r="O298" i="1"/>
  <c r="N298" i="1"/>
  <c r="P297" i="1"/>
  <c r="O297" i="1"/>
  <c r="N297" i="1"/>
  <c r="P296" i="1"/>
  <c r="O296" i="1"/>
  <c r="N296" i="1"/>
  <c r="P295" i="1"/>
  <c r="O295" i="1"/>
  <c r="N295" i="1"/>
  <c r="P293" i="1"/>
  <c r="O293" i="1"/>
  <c r="N293" i="1"/>
  <c r="P292" i="1"/>
  <c r="O292" i="1"/>
  <c r="N292" i="1"/>
  <c r="P291" i="1"/>
  <c r="O291" i="1"/>
  <c r="N291" i="1"/>
  <c r="P290" i="1"/>
  <c r="O290" i="1"/>
  <c r="N290" i="1"/>
  <c r="P289" i="1"/>
  <c r="O289" i="1"/>
  <c r="N289" i="1"/>
  <c r="P288" i="1"/>
  <c r="O288" i="1"/>
  <c r="N288" i="1"/>
  <c r="P287" i="1"/>
  <c r="O287" i="1"/>
  <c r="N287" i="1"/>
  <c r="P286" i="1"/>
  <c r="O286" i="1"/>
  <c r="N286" i="1"/>
  <c r="P285" i="1"/>
  <c r="O285" i="1"/>
  <c r="N285" i="1"/>
  <c r="P284" i="1"/>
  <c r="O284" i="1"/>
  <c r="N284" i="1"/>
  <c r="P283" i="1"/>
  <c r="O283" i="1"/>
  <c r="N283" i="1"/>
  <c r="P281" i="1"/>
  <c r="O281" i="1"/>
  <c r="N281" i="1"/>
  <c r="P280" i="1"/>
  <c r="O280" i="1"/>
  <c r="N280" i="1"/>
  <c r="P279" i="1"/>
  <c r="O279" i="1"/>
  <c r="N279" i="1"/>
  <c r="P277" i="1"/>
  <c r="O277" i="1"/>
  <c r="N277" i="1"/>
  <c r="P276" i="1"/>
  <c r="O276" i="1"/>
  <c r="N276" i="1"/>
  <c r="P275" i="1"/>
  <c r="O275" i="1"/>
  <c r="N275" i="1"/>
  <c r="P274" i="1"/>
  <c r="O274" i="1"/>
  <c r="N274" i="1"/>
  <c r="P273" i="1"/>
  <c r="O273" i="1"/>
  <c r="N273" i="1"/>
  <c r="P272" i="1"/>
  <c r="O272" i="1"/>
  <c r="P271" i="1"/>
  <c r="O271" i="1"/>
  <c r="N271" i="1"/>
  <c r="P270" i="1"/>
  <c r="O270" i="1"/>
  <c r="P269" i="1"/>
  <c r="O269" i="1"/>
  <c r="P268" i="1"/>
  <c r="O268" i="1"/>
  <c r="N268" i="1"/>
  <c r="P267" i="1"/>
  <c r="O267" i="1"/>
  <c r="N267" i="1"/>
  <c r="P266" i="1"/>
  <c r="O266" i="1"/>
  <c r="N266" i="1"/>
  <c r="P265" i="1"/>
  <c r="O265" i="1"/>
  <c r="N265" i="1"/>
  <c r="P264" i="1"/>
  <c r="O264" i="1"/>
  <c r="N264" i="1"/>
  <c r="P263" i="1"/>
  <c r="O263" i="1"/>
  <c r="P262" i="1"/>
  <c r="O262" i="1"/>
  <c r="N262" i="1"/>
  <c r="P261" i="1"/>
  <c r="O261" i="1"/>
  <c r="N261" i="1"/>
  <c r="P260" i="1"/>
  <c r="O260" i="1"/>
  <c r="N260" i="1"/>
  <c r="P259" i="1"/>
  <c r="O259" i="1"/>
  <c r="N259" i="1"/>
  <c r="P258" i="1"/>
  <c r="O258" i="1"/>
  <c r="N258" i="1"/>
  <c r="P257" i="1"/>
  <c r="O257" i="1"/>
  <c r="N257" i="1"/>
  <c r="P256" i="1"/>
  <c r="O256" i="1"/>
  <c r="N256" i="1"/>
  <c r="P255" i="1"/>
  <c r="O255" i="1"/>
  <c r="N255" i="1"/>
  <c r="P254" i="1"/>
  <c r="O254" i="1"/>
  <c r="N254" i="1"/>
  <c r="P253" i="1"/>
  <c r="O253" i="1"/>
  <c r="N253" i="1"/>
  <c r="P252" i="1"/>
  <c r="O252" i="1"/>
  <c r="N252" i="1"/>
  <c r="P251" i="1"/>
  <c r="O251" i="1"/>
  <c r="N251" i="1"/>
  <c r="P250" i="1"/>
  <c r="O250" i="1"/>
  <c r="N250" i="1"/>
  <c r="P249" i="1"/>
  <c r="O249" i="1"/>
  <c r="N249" i="1"/>
  <c r="P248" i="1"/>
  <c r="O248" i="1"/>
  <c r="N248" i="1"/>
  <c r="P247" i="1"/>
  <c r="O247" i="1"/>
  <c r="N247" i="1"/>
  <c r="P246" i="1"/>
  <c r="O246" i="1"/>
  <c r="N246" i="1"/>
  <c r="P245" i="1"/>
  <c r="O245" i="1"/>
  <c r="N245" i="1"/>
  <c r="P244" i="1"/>
  <c r="O244" i="1"/>
  <c r="N244" i="1"/>
  <c r="P243" i="1"/>
  <c r="O243" i="1"/>
  <c r="N243" i="1"/>
  <c r="P242" i="1"/>
  <c r="O242" i="1"/>
  <c r="N242" i="1"/>
  <c r="P241" i="1"/>
  <c r="O241" i="1"/>
  <c r="N241" i="1"/>
  <c r="P240" i="1"/>
  <c r="O240" i="1"/>
  <c r="N240" i="1"/>
  <c r="P239" i="1"/>
  <c r="O239" i="1"/>
  <c r="N239" i="1"/>
  <c r="P238" i="1"/>
  <c r="O238" i="1"/>
  <c r="N238" i="1"/>
  <c r="P237" i="1"/>
  <c r="O237" i="1"/>
  <c r="N237" i="1"/>
  <c r="P236" i="1"/>
  <c r="O236" i="1"/>
  <c r="N236" i="1"/>
  <c r="P235" i="1"/>
  <c r="O235" i="1"/>
  <c r="N235" i="1"/>
  <c r="P234" i="1"/>
  <c r="O234" i="1"/>
  <c r="N234" i="1"/>
  <c r="P233" i="1"/>
  <c r="O233" i="1"/>
  <c r="N233" i="1"/>
  <c r="P232" i="1"/>
  <c r="O232" i="1"/>
  <c r="N232" i="1"/>
  <c r="P231" i="1"/>
  <c r="O231" i="1"/>
  <c r="N231" i="1"/>
  <c r="P230" i="1"/>
  <c r="O230" i="1"/>
  <c r="N230" i="1"/>
  <c r="O229" i="1"/>
  <c r="N229" i="1"/>
  <c r="P228" i="1"/>
  <c r="O228" i="1"/>
  <c r="N228" i="1"/>
  <c r="P227" i="1"/>
  <c r="O227" i="1"/>
  <c r="N227" i="1"/>
  <c r="P226" i="1"/>
  <c r="O226" i="1"/>
  <c r="N226" i="1"/>
  <c r="P225" i="1"/>
  <c r="O225" i="1"/>
  <c r="N225" i="1"/>
  <c r="P224" i="1"/>
  <c r="O224" i="1"/>
  <c r="N224" i="1"/>
  <c r="P223" i="1"/>
  <c r="O223" i="1"/>
  <c r="N223" i="1"/>
  <c r="P222" i="1"/>
  <c r="O222" i="1"/>
  <c r="N222" i="1"/>
  <c r="P221" i="1"/>
  <c r="O221" i="1"/>
  <c r="N221" i="1"/>
  <c r="P220" i="1"/>
  <c r="O220" i="1"/>
  <c r="N220" i="1"/>
  <c r="P219" i="1"/>
  <c r="O219" i="1"/>
  <c r="N219" i="1"/>
  <c r="P218" i="1"/>
  <c r="O218" i="1"/>
  <c r="N218" i="1"/>
  <c r="P217" i="1"/>
  <c r="O217" i="1"/>
  <c r="N217" i="1"/>
  <c r="P216" i="1"/>
  <c r="O216" i="1"/>
  <c r="N216" i="1"/>
  <c r="P215" i="1"/>
  <c r="O215" i="1"/>
  <c r="N215" i="1"/>
  <c r="P214" i="1"/>
  <c r="O214" i="1"/>
  <c r="N214" i="1"/>
  <c r="P213" i="1"/>
  <c r="O213" i="1"/>
  <c r="N213" i="1"/>
  <c r="P212" i="1"/>
  <c r="O212" i="1"/>
  <c r="N212" i="1"/>
  <c r="P210" i="1"/>
  <c r="O210" i="1"/>
  <c r="N210" i="1"/>
  <c r="P209" i="1"/>
  <c r="O209" i="1"/>
  <c r="N209" i="1"/>
  <c r="P208" i="1"/>
  <c r="O208" i="1"/>
  <c r="N208" i="1"/>
  <c r="P207" i="1"/>
  <c r="O207" i="1"/>
  <c r="N207" i="1"/>
  <c r="P206" i="1"/>
  <c r="O206" i="1"/>
  <c r="N206" i="1"/>
  <c r="P205" i="1"/>
  <c r="O205" i="1"/>
  <c r="N205" i="1"/>
  <c r="P204" i="1"/>
  <c r="O204" i="1"/>
  <c r="P202" i="1"/>
  <c r="O202" i="1"/>
  <c r="N202" i="1"/>
  <c r="P201" i="1"/>
  <c r="O201" i="1"/>
  <c r="N201" i="1"/>
  <c r="P200" i="1"/>
  <c r="O200" i="1"/>
  <c r="N200" i="1"/>
  <c r="P199" i="1"/>
  <c r="O199" i="1"/>
  <c r="N199" i="1"/>
  <c r="P198" i="1"/>
  <c r="O198" i="1"/>
  <c r="N198" i="1"/>
  <c r="P197" i="1"/>
  <c r="O197" i="1"/>
  <c r="N197" i="1"/>
  <c r="P196" i="1"/>
  <c r="O196" i="1"/>
  <c r="N196" i="1"/>
  <c r="P195" i="1"/>
  <c r="O195" i="1"/>
  <c r="N195" i="1"/>
  <c r="P194" i="1"/>
  <c r="O194" i="1"/>
  <c r="N194" i="1"/>
  <c r="P193" i="1"/>
  <c r="O193" i="1"/>
  <c r="N193" i="1"/>
  <c r="P192" i="1"/>
  <c r="O192" i="1"/>
  <c r="N192" i="1"/>
  <c r="P191" i="1"/>
  <c r="O191" i="1"/>
  <c r="N191" i="1"/>
  <c r="P190" i="1"/>
  <c r="O190" i="1"/>
  <c r="N190" i="1"/>
  <c r="P188" i="1"/>
  <c r="O188" i="1"/>
  <c r="N188" i="1"/>
  <c r="P187" i="1"/>
  <c r="O187" i="1"/>
  <c r="N187" i="1"/>
  <c r="P186" i="1"/>
  <c r="O186" i="1"/>
  <c r="N186" i="1"/>
  <c r="P185" i="1"/>
  <c r="O185" i="1"/>
  <c r="N185" i="1"/>
  <c r="P184" i="1"/>
  <c r="O184" i="1"/>
  <c r="N184" i="1"/>
  <c r="N183" i="1"/>
  <c r="P177" i="1"/>
  <c r="O177" i="1"/>
  <c r="N177" i="1"/>
  <c r="P176" i="1"/>
  <c r="O176" i="1"/>
  <c r="N176" i="1"/>
  <c r="P175" i="1"/>
  <c r="O175" i="1"/>
  <c r="N175" i="1"/>
  <c r="P174" i="1"/>
  <c r="O174" i="1"/>
  <c r="N174" i="1"/>
  <c r="P173" i="1"/>
  <c r="O173" i="1"/>
  <c r="N173" i="1"/>
  <c r="P172" i="1"/>
  <c r="O172" i="1"/>
  <c r="N172" i="1"/>
  <c r="N171" i="1"/>
  <c r="P170" i="1"/>
  <c r="O170" i="1"/>
  <c r="N170" i="1"/>
  <c r="P169" i="1"/>
  <c r="O169" i="1"/>
  <c r="N169" i="1"/>
  <c r="P168" i="1"/>
  <c r="O168" i="1"/>
  <c r="N168" i="1"/>
  <c r="P167" i="1"/>
  <c r="O167" i="1"/>
  <c r="N167" i="1"/>
  <c r="P166" i="1"/>
  <c r="O166" i="1"/>
  <c r="N166" i="1"/>
  <c r="P165" i="1"/>
  <c r="O165" i="1"/>
  <c r="N165" i="1"/>
  <c r="P164" i="1"/>
  <c r="O164" i="1"/>
  <c r="N164" i="1"/>
  <c r="P163" i="1"/>
  <c r="O163" i="1"/>
  <c r="N163" i="1"/>
  <c r="P162" i="1"/>
  <c r="O162" i="1"/>
  <c r="N162" i="1"/>
  <c r="P161" i="1"/>
  <c r="O161" i="1"/>
  <c r="N161" i="1"/>
  <c r="P160" i="1"/>
  <c r="O160" i="1"/>
  <c r="N160" i="1"/>
  <c r="P159" i="1"/>
  <c r="O159" i="1"/>
  <c r="N159" i="1"/>
  <c r="P158" i="1"/>
  <c r="O158" i="1"/>
  <c r="N158" i="1"/>
  <c r="P157" i="1"/>
  <c r="O157" i="1"/>
  <c r="N157" i="1"/>
  <c r="P156" i="1"/>
  <c r="O156" i="1"/>
  <c r="N156" i="1"/>
  <c r="P155" i="1"/>
  <c r="O155" i="1"/>
  <c r="N155" i="1"/>
  <c r="P154" i="1"/>
  <c r="O154" i="1"/>
  <c r="N154" i="1"/>
  <c r="P153" i="1"/>
  <c r="O153" i="1"/>
  <c r="N153" i="1"/>
  <c r="P152" i="1"/>
  <c r="O152" i="1"/>
  <c r="N152" i="1"/>
  <c r="P151" i="1"/>
  <c r="O151" i="1"/>
  <c r="N151" i="1"/>
  <c r="P150" i="1"/>
  <c r="O150" i="1"/>
  <c r="N150" i="1"/>
  <c r="P149" i="1"/>
  <c r="O149" i="1"/>
  <c r="N149" i="1"/>
  <c r="P148" i="1"/>
  <c r="O148" i="1"/>
  <c r="N148" i="1"/>
  <c r="P147" i="1"/>
  <c r="O147" i="1"/>
  <c r="N147" i="1"/>
  <c r="P146" i="1"/>
  <c r="O146" i="1"/>
  <c r="N146" i="1"/>
  <c r="P145" i="1"/>
  <c r="O145" i="1"/>
  <c r="N145" i="1"/>
  <c r="P144" i="1"/>
  <c r="O144" i="1"/>
  <c r="N144" i="1"/>
  <c r="P143" i="1"/>
  <c r="O143" i="1"/>
  <c r="N143" i="1"/>
  <c r="P142" i="1"/>
  <c r="O142" i="1"/>
  <c r="P141" i="1"/>
  <c r="O141" i="1"/>
  <c r="N141" i="1"/>
  <c r="P140" i="1"/>
  <c r="O140" i="1"/>
  <c r="N140" i="1"/>
  <c r="P139" i="1"/>
  <c r="O139" i="1"/>
  <c r="N139" i="1"/>
  <c r="P138" i="1"/>
  <c r="O138" i="1"/>
  <c r="N138" i="1"/>
  <c r="P137" i="1"/>
  <c r="O137" i="1"/>
  <c r="N137" i="1"/>
  <c r="P136" i="1"/>
  <c r="O136" i="1"/>
  <c r="N136" i="1"/>
  <c r="P135" i="1"/>
  <c r="O135" i="1"/>
  <c r="N135" i="1"/>
  <c r="P134" i="1"/>
  <c r="O134" i="1"/>
  <c r="N134" i="1"/>
  <c r="P133" i="1"/>
  <c r="O133" i="1"/>
  <c r="N133" i="1"/>
  <c r="P132" i="1"/>
  <c r="O132" i="1"/>
  <c r="N132" i="1"/>
  <c r="P131" i="1"/>
  <c r="O131" i="1"/>
  <c r="N131" i="1"/>
  <c r="P130" i="1"/>
  <c r="O130" i="1"/>
  <c r="N130" i="1"/>
  <c r="P129" i="1"/>
  <c r="O129" i="1"/>
  <c r="N129" i="1"/>
  <c r="P128" i="1"/>
  <c r="O128" i="1"/>
  <c r="N128" i="1"/>
  <c r="P127" i="1"/>
  <c r="O127" i="1"/>
  <c r="N127" i="1"/>
  <c r="P125" i="1"/>
  <c r="O125" i="1"/>
  <c r="N125" i="1"/>
  <c r="P123" i="1"/>
  <c r="O123" i="1"/>
  <c r="N123" i="1"/>
  <c r="P122" i="1"/>
  <c r="O122" i="1"/>
  <c r="N122" i="1"/>
  <c r="P121" i="1"/>
  <c r="O121" i="1"/>
  <c r="N121" i="1"/>
  <c r="P120" i="1"/>
  <c r="O120" i="1"/>
  <c r="N120" i="1"/>
  <c r="P118" i="1"/>
  <c r="O118" i="1"/>
  <c r="N118" i="1"/>
  <c r="P117" i="1"/>
  <c r="O117" i="1"/>
  <c r="N117" i="1"/>
  <c r="P116" i="1"/>
  <c r="O116" i="1"/>
  <c r="N116" i="1"/>
  <c r="P115" i="1"/>
  <c r="O115" i="1"/>
  <c r="N115" i="1"/>
  <c r="P114" i="1"/>
  <c r="O114" i="1"/>
  <c r="N114" i="1"/>
  <c r="P113" i="1"/>
  <c r="O113" i="1"/>
  <c r="N113" i="1"/>
  <c r="P112" i="1"/>
  <c r="O112" i="1"/>
  <c r="N112" i="1"/>
  <c r="P111" i="1"/>
  <c r="O111" i="1"/>
  <c r="N111" i="1"/>
  <c r="P110" i="1"/>
  <c r="O110" i="1"/>
  <c r="N110" i="1"/>
  <c r="P109" i="1"/>
  <c r="O109" i="1"/>
  <c r="N109" i="1"/>
  <c r="P108" i="1"/>
  <c r="O108" i="1"/>
  <c r="N108" i="1"/>
  <c r="P107" i="1"/>
  <c r="O107" i="1"/>
  <c r="N107" i="1"/>
  <c r="P106" i="1"/>
  <c r="O106" i="1"/>
  <c r="N106" i="1"/>
  <c r="P105" i="1"/>
  <c r="O105" i="1"/>
  <c r="N105" i="1"/>
  <c r="P104" i="1"/>
  <c r="O104" i="1"/>
  <c r="N104" i="1"/>
  <c r="P103" i="1"/>
  <c r="O103" i="1"/>
  <c r="N103" i="1"/>
  <c r="P102" i="1"/>
  <c r="O102" i="1"/>
  <c r="N102" i="1"/>
  <c r="P101" i="1"/>
  <c r="O101" i="1"/>
  <c r="N101" i="1"/>
  <c r="P100" i="1"/>
  <c r="O100" i="1"/>
  <c r="N100" i="1"/>
  <c r="P99" i="1"/>
  <c r="O99" i="1"/>
  <c r="N99" i="1"/>
  <c r="P98" i="1"/>
  <c r="O98" i="1"/>
  <c r="N98" i="1"/>
  <c r="P97" i="1"/>
  <c r="O97" i="1"/>
  <c r="N97" i="1"/>
  <c r="P96" i="1"/>
  <c r="O96" i="1"/>
  <c r="N96" i="1"/>
  <c r="P95" i="1"/>
  <c r="O95" i="1"/>
  <c r="N95" i="1"/>
  <c r="P94" i="1"/>
  <c r="O94" i="1"/>
  <c r="N94" i="1"/>
  <c r="P93" i="1"/>
  <c r="O93" i="1"/>
  <c r="N93" i="1"/>
  <c r="P92" i="1"/>
  <c r="O92" i="1"/>
  <c r="N92" i="1"/>
  <c r="P91" i="1"/>
  <c r="O91" i="1"/>
  <c r="N91" i="1"/>
  <c r="P90" i="1"/>
  <c r="O90" i="1"/>
  <c r="N90" i="1"/>
  <c r="P89" i="1"/>
  <c r="O89" i="1"/>
  <c r="N89" i="1"/>
  <c r="P87" i="1"/>
  <c r="O87" i="1"/>
  <c r="N87" i="1"/>
  <c r="P86" i="1"/>
  <c r="O86" i="1"/>
  <c r="N86" i="1"/>
  <c r="P85" i="1"/>
  <c r="O85" i="1"/>
  <c r="N85" i="1"/>
  <c r="P84" i="1"/>
  <c r="O84" i="1"/>
  <c r="N84" i="1"/>
  <c r="P83" i="1"/>
  <c r="O83" i="1"/>
  <c r="N83" i="1"/>
  <c r="P82" i="1"/>
  <c r="O82" i="1"/>
  <c r="N82" i="1"/>
  <c r="P81" i="1"/>
  <c r="O81" i="1"/>
  <c r="N81" i="1"/>
  <c r="P80" i="1"/>
  <c r="O80" i="1"/>
  <c r="N80" i="1"/>
  <c r="P79" i="1"/>
  <c r="O79" i="1"/>
  <c r="N79" i="1"/>
  <c r="P77" i="1"/>
  <c r="O77" i="1"/>
  <c r="N77" i="1"/>
  <c r="P76" i="1"/>
  <c r="O76" i="1"/>
  <c r="N76" i="1"/>
  <c r="P75" i="1"/>
  <c r="O75" i="1"/>
  <c r="N75" i="1"/>
  <c r="P74" i="1"/>
  <c r="O74" i="1"/>
  <c r="N74" i="1"/>
  <c r="P72" i="1"/>
  <c r="O72" i="1"/>
  <c r="N72" i="1"/>
  <c r="P69" i="1"/>
  <c r="O69" i="1"/>
  <c r="N69" i="1"/>
  <c r="P67" i="1"/>
  <c r="O67" i="1"/>
  <c r="N67" i="1"/>
  <c r="P65" i="1"/>
  <c r="O65" i="1"/>
  <c r="N65" i="1"/>
  <c r="P64" i="1"/>
  <c r="O64" i="1"/>
  <c r="N64" i="1"/>
  <c r="P63" i="1"/>
  <c r="O63" i="1"/>
  <c r="N63" i="1"/>
  <c r="P62" i="1"/>
  <c r="O62" i="1"/>
  <c r="N62" i="1"/>
  <c r="P61" i="1"/>
  <c r="O61" i="1"/>
  <c r="N61" i="1"/>
  <c r="P60" i="1"/>
  <c r="O60" i="1"/>
  <c r="P59" i="1"/>
  <c r="O59" i="1"/>
  <c r="N59" i="1"/>
  <c r="P57" i="1"/>
  <c r="O57" i="1"/>
  <c r="N57" i="1"/>
  <c r="P56" i="1"/>
  <c r="O56" i="1"/>
  <c r="P55" i="1"/>
  <c r="O55" i="1"/>
  <c r="N55" i="1"/>
  <c r="P54" i="1"/>
  <c r="O54" i="1"/>
  <c r="N54" i="1"/>
  <c r="P53" i="1"/>
  <c r="O53" i="1"/>
  <c r="N53" i="1"/>
  <c r="P52" i="1"/>
  <c r="O52" i="1"/>
  <c r="N52" i="1"/>
  <c r="P51" i="1"/>
  <c r="O51" i="1"/>
  <c r="N51" i="1"/>
  <c r="P50" i="1"/>
  <c r="O50" i="1"/>
  <c r="N50" i="1"/>
  <c r="P49" i="1"/>
  <c r="O49" i="1"/>
  <c r="N49" i="1"/>
  <c r="P48" i="1"/>
  <c r="O48" i="1"/>
  <c r="N48" i="1"/>
  <c r="P47" i="1"/>
  <c r="O47" i="1"/>
  <c r="N47" i="1"/>
  <c r="P46" i="1"/>
  <c r="O46" i="1"/>
  <c r="N46" i="1"/>
  <c r="P45" i="1"/>
  <c r="O45" i="1"/>
  <c r="N45" i="1"/>
  <c r="P44" i="1"/>
  <c r="O44" i="1"/>
  <c r="N44" i="1"/>
  <c r="P43" i="1"/>
  <c r="O43" i="1"/>
  <c r="N43" i="1"/>
  <c r="P42" i="1"/>
  <c r="O42" i="1"/>
  <c r="N42" i="1"/>
  <c r="P41" i="1"/>
  <c r="O41" i="1"/>
  <c r="N41" i="1"/>
  <c r="P40" i="1"/>
  <c r="O40" i="1"/>
  <c r="N40" i="1"/>
  <c r="P39" i="1"/>
  <c r="O39" i="1"/>
  <c r="N39" i="1"/>
  <c r="P38" i="1"/>
  <c r="O38" i="1"/>
  <c r="N38" i="1"/>
  <c r="P37" i="1"/>
  <c r="O37" i="1"/>
  <c r="N37" i="1"/>
  <c r="P36" i="1"/>
  <c r="O36" i="1"/>
  <c r="N36" i="1"/>
  <c r="P35" i="1"/>
  <c r="O35" i="1"/>
  <c r="N35" i="1"/>
  <c r="P34" i="1"/>
  <c r="O34" i="1"/>
  <c r="N34" i="1"/>
  <c r="P33" i="1"/>
  <c r="O33" i="1"/>
  <c r="N33" i="1"/>
  <c r="P32" i="1"/>
  <c r="O32" i="1"/>
  <c r="N32" i="1"/>
  <c r="P31" i="1"/>
  <c r="O31" i="1"/>
  <c r="N31" i="1"/>
  <c r="P30" i="1"/>
  <c r="O30" i="1"/>
  <c r="N30" i="1"/>
  <c r="P29" i="1"/>
  <c r="O29" i="1"/>
  <c r="N29" i="1"/>
  <c r="P28" i="1"/>
  <c r="O28" i="1"/>
  <c r="N28" i="1"/>
  <c r="P27" i="1"/>
  <c r="O27" i="1"/>
  <c r="N27" i="1"/>
  <c r="P26" i="1"/>
  <c r="O26" i="1"/>
  <c r="N26" i="1"/>
  <c r="P25" i="1"/>
  <c r="O25" i="1"/>
  <c r="N25" i="1"/>
  <c r="P24" i="1"/>
  <c r="O24" i="1"/>
  <c r="N24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O12" i="1"/>
  <c r="K263" i="1"/>
  <c r="N263" i="1" s="1"/>
  <c r="I183" i="1"/>
  <c r="Y183" i="1" s="1"/>
  <c r="I189" i="1"/>
  <c r="J189" i="1"/>
  <c r="N204" i="1"/>
  <c r="H272" i="1"/>
  <c r="X272" i="1" l="1"/>
  <c r="H270" i="1"/>
  <c r="H269" i="1" s="1"/>
  <c r="O189" i="1"/>
  <c r="Y189" i="1"/>
  <c r="J183" i="1"/>
  <c r="Z183" i="1" s="1"/>
  <c r="Z229" i="1"/>
  <c r="N73" i="1"/>
  <c r="N394" i="1"/>
  <c r="X270" i="1"/>
  <c r="P189" i="1"/>
  <c r="Z189" i="1"/>
  <c r="I171" i="1"/>
  <c r="P229" i="1"/>
  <c r="N282" i="1"/>
  <c r="N294" i="1"/>
  <c r="N406" i="1"/>
  <c r="H278" i="1"/>
  <c r="N272" i="1"/>
  <c r="X189" i="1"/>
  <c r="O183" i="1"/>
  <c r="P183" i="1"/>
  <c r="X278" i="1" l="1"/>
  <c r="H66" i="1"/>
  <c r="N270" i="1"/>
  <c r="N189" i="1"/>
  <c r="N278" i="1"/>
  <c r="O171" i="1"/>
  <c r="Y171" i="1"/>
  <c r="X269" i="1"/>
  <c r="J171" i="1"/>
  <c r="G12" i="2"/>
  <c r="P171" i="1" l="1"/>
  <c r="Z171" i="1"/>
  <c r="N269" i="1"/>
  <c r="G16" i="2"/>
  <c r="N60" i="1" l="1"/>
  <c r="E17" i="2"/>
  <c r="H17" i="2"/>
  <c r="F18" i="2"/>
  <c r="I18" i="2"/>
  <c r="J12" i="1"/>
  <c r="Q55" i="1"/>
  <c r="I70" i="1"/>
  <c r="Y70" i="1" s="1"/>
  <c r="J70" i="1"/>
  <c r="Z70" i="1" s="1"/>
  <c r="I73" i="1"/>
  <c r="J73" i="1"/>
  <c r="H78" i="1"/>
  <c r="X78" i="1" s="1"/>
  <c r="I78" i="1"/>
  <c r="J78" i="1"/>
  <c r="O88" i="1"/>
  <c r="J88" i="1"/>
  <c r="I126" i="1"/>
  <c r="Y126" i="1" s="1"/>
  <c r="J126" i="1"/>
  <c r="Z126" i="1" s="1"/>
  <c r="Q129" i="1"/>
  <c r="I282" i="1"/>
  <c r="J282" i="1"/>
  <c r="I294" i="1"/>
  <c r="J294" i="1"/>
  <c r="N414" i="1"/>
  <c r="O414" i="1"/>
  <c r="P414" i="1"/>
  <c r="O294" i="1" l="1"/>
  <c r="Y294" i="1"/>
  <c r="O282" i="1"/>
  <c r="Y282" i="1"/>
  <c r="O78" i="1"/>
  <c r="Y78" i="1"/>
  <c r="P73" i="1"/>
  <c r="Z73" i="1"/>
  <c r="P294" i="1"/>
  <c r="Z294" i="1"/>
  <c r="P282" i="1"/>
  <c r="Z282" i="1"/>
  <c r="P88" i="1"/>
  <c r="Z88" i="1"/>
  <c r="P78" i="1"/>
  <c r="Z78" i="1"/>
  <c r="O73" i="1"/>
  <c r="Y73" i="1"/>
  <c r="P12" i="1"/>
  <c r="Z12" i="1"/>
  <c r="I124" i="1"/>
  <c r="Y9" i="1" s="1"/>
  <c r="O126" i="1"/>
  <c r="J68" i="1"/>
  <c r="P70" i="1"/>
  <c r="H126" i="1"/>
  <c r="X126" i="1" s="1"/>
  <c r="N142" i="1"/>
  <c r="J124" i="1"/>
  <c r="Z9" i="1" s="1"/>
  <c r="P126" i="1"/>
  <c r="H71" i="1"/>
  <c r="X71" i="1" s="1"/>
  <c r="N78" i="1"/>
  <c r="I68" i="1"/>
  <c r="O70" i="1"/>
  <c r="N56" i="1"/>
  <c r="J278" i="1"/>
  <c r="I278" i="1"/>
  <c r="J71" i="1"/>
  <c r="I71" i="1"/>
  <c r="X70" i="1" l="1"/>
  <c r="P278" i="1"/>
  <c r="Z278" i="1"/>
  <c r="P71" i="1"/>
  <c r="Z71" i="1"/>
  <c r="O68" i="1"/>
  <c r="Y68" i="1"/>
  <c r="P124" i="1"/>
  <c r="Z124" i="1"/>
  <c r="O71" i="1"/>
  <c r="Y71" i="1"/>
  <c r="O278" i="1"/>
  <c r="Y278" i="1"/>
  <c r="P68" i="1"/>
  <c r="Z68" i="1"/>
  <c r="O124" i="1"/>
  <c r="Y124" i="1"/>
  <c r="N70" i="1"/>
  <c r="N71" i="1"/>
  <c r="J66" i="1"/>
  <c r="Z11" i="1" s="1"/>
  <c r="I66" i="1"/>
  <c r="Y11" i="1" s="1"/>
  <c r="N12" i="1"/>
  <c r="H124" i="1"/>
  <c r="N126" i="1"/>
  <c r="X9" i="1" l="1"/>
  <c r="X124" i="1"/>
  <c r="X68" i="1"/>
  <c r="O66" i="1"/>
  <c r="Y66" i="1"/>
  <c r="N124" i="1"/>
  <c r="P66" i="1"/>
  <c r="Z66" i="1"/>
  <c r="N68" i="1"/>
  <c r="M10" i="2"/>
  <c r="G10" i="2"/>
  <c r="N66" i="1" l="1"/>
  <c r="H418" i="1"/>
  <c r="X66" i="1"/>
  <c r="X11" i="1"/>
</calcChain>
</file>

<file path=xl/comments1.xml><?xml version="1.0" encoding="utf-8"?>
<comments xmlns="http://schemas.openxmlformats.org/spreadsheetml/2006/main">
  <authors>
    <author>zaboeva</author>
  </authors>
  <commentList>
    <comment ref="H56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+632098,2 по увед. на ДЗ</t>
        </r>
      </text>
    </comment>
    <comment ref="K56" authorId="0">
      <text>
        <r>
          <rPr>
            <b/>
            <sz val="8"/>
            <color rgb="FF000000"/>
            <rFont val="Tahoma"/>
            <family val="2"/>
            <charset val="204"/>
          </rPr>
          <t>zaboeva:</t>
        </r>
        <r>
          <rPr>
            <sz val="8"/>
            <color rgb="FF000000"/>
            <rFont val="Tahoma"/>
            <family val="2"/>
            <charset val="204"/>
          </rPr>
          <t xml:space="preserve">
</t>
        </r>
        <r>
          <rPr>
            <sz val="11"/>
            <color rgb="FF000000"/>
            <rFont val="Tahoma"/>
            <family val="2"/>
            <charset val="204"/>
          </rPr>
          <t>+632098,2 по увед. на ДЗ</t>
        </r>
      </text>
    </comment>
    <comment ref="U56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+632098,2 по увед. на ДЗ</t>
        </r>
      </text>
    </comment>
    <comment ref="N74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что за отклонение?</t>
        </r>
      </text>
    </comment>
    <comment ref="N89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не добавили увед</t>
        </r>
      </text>
    </comment>
    <comment ref="N300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не идет с письмом</t>
        </r>
      </text>
    </comment>
    <comment ref="N402" authorId="0">
      <text>
        <r>
          <rPr>
            <b/>
            <sz val="8"/>
            <color indexed="81"/>
            <rFont val="Tahoma"/>
            <family val="2"/>
            <charset val="204"/>
          </rPr>
          <t>zaboeva:</t>
        </r>
        <r>
          <rPr>
            <sz val="8"/>
            <color indexed="81"/>
            <rFont val="Tahoma"/>
            <family val="2"/>
            <charset val="204"/>
          </rPr>
          <t xml:space="preserve">
нет в письме</t>
        </r>
      </text>
    </comment>
  </commentList>
</comments>
</file>

<file path=xl/sharedStrings.xml><?xml version="1.0" encoding="utf-8"?>
<sst xmlns="http://schemas.openxmlformats.org/spreadsheetml/2006/main" count="1322" uniqueCount="187">
  <si>
    <t>Х</t>
  </si>
  <si>
    <t>Остаток средств на конец года</t>
  </si>
  <si>
    <t>07520000000000000</t>
  </si>
  <si>
    <t>Остатки капитальных вложений, подлежащих перечислению в бюджет</t>
  </si>
  <si>
    <t>х</t>
  </si>
  <si>
    <t>07522021000061001</t>
  </si>
  <si>
    <t>Остатки целевых субсидий, подлежащих перечислению в бюджет</t>
  </si>
  <si>
    <t>07523021000061001</t>
  </si>
  <si>
    <t>Остаток по субсидии на выполнение государственного задания, подлежащий перечислению в бюджет</t>
  </si>
  <si>
    <t>Остаток средств на начало года</t>
  </si>
  <si>
    <t>иные выплаты текущего характера физическим лицам</t>
  </si>
  <si>
    <t>07550000000000000</t>
  </si>
  <si>
    <t>00000000000000000</t>
  </si>
  <si>
    <t>0704</t>
  </si>
  <si>
    <t>другие экономические санкции</t>
  </si>
  <si>
    <t>штрафы за нарушение законодательства о закупках и нарушение условий контрактов (договоров)</t>
  </si>
  <si>
    <t>штрафы за нарушение законодательства о налогах и сборах, законодательства о страховых взносах</t>
  </si>
  <si>
    <t>налоги, пошлины и сборы</t>
  </si>
  <si>
    <t>Уплата иных платежей, из них:</t>
  </si>
  <si>
    <t>Уплата прочих налогов, сборов, из них:</t>
  </si>
  <si>
    <t>Уплата налога на имущество организаций и земельного налога, из них:</t>
  </si>
  <si>
    <t>из них:</t>
  </si>
  <si>
    <t>уплата налогов, сборов и иных платежей, всего</t>
  </si>
  <si>
    <t xml:space="preserve">исполнение судебных актов </t>
  </si>
  <si>
    <t>Иные бюджетные ассигнования, всего</t>
  </si>
  <si>
    <t>прочие несоциальные выплаты персоналу в денежной форме</t>
  </si>
  <si>
    <t>иные выплаты населению, из них:</t>
  </si>
  <si>
    <t>пособия по социальной помощи населению в денежной форме</t>
  </si>
  <si>
    <t>стипендии</t>
  </si>
  <si>
    <t>пособия по социальной помощи населению в натуральной форме</t>
  </si>
  <si>
    <t>приобретение товаров, работ, услуг в пользу граждан в целях их социального обеспечения, из них:</t>
  </si>
  <si>
    <t>пособия, компенсации и иные социальные выплаты гражданам, кроме публичных нормативных обязательств, из них:</t>
  </si>
  <si>
    <t>социальные выплаты гражданам, кроме публичных нормативных социальных выплат</t>
  </si>
  <si>
    <t>иные выплаты текущего характера физическим лицам (кроме расходов на закупку товаров, работ, услуг)</t>
  </si>
  <si>
    <t>Прочая закупка товаров работ и услуг, из них:</t>
  </si>
  <si>
    <t>Иные закупки товаров, работ и услуг для обеспечения государственных нужд всего:</t>
  </si>
  <si>
    <t>увеличение стоимости неисключительных прав на результаты интеллектуальной деятельности с определенным сроком полезного использования</t>
  </si>
  <si>
    <t>увеличение стоимости неисключительных прав на результаты интеллектуальной деятельности с неопределенным сроком полезного использования</t>
  </si>
  <si>
    <t>увеличение стоимости прочих материальных запасов однократного применения</t>
  </si>
  <si>
    <t>увеличение стоимости материальных запасов для целей капитальных вложений</t>
  </si>
  <si>
    <t>увеличение стоимости прочих оборотных запасов (материалов)</t>
  </si>
  <si>
    <t>увеличение стоимости мягкого инвентаря</t>
  </si>
  <si>
    <t>увеличение стоимости строительных материалов</t>
  </si>
  <si>
    <t>увеличение стоимости горюче-смазочных материалов</t>
  </si>
  <si>
    <t>увеличение стоимости продуктов питания</t>
  </si>
  <si>
    <t>увеличение стоимости лекарственных препаратов и материалов, применяемых в медицинских целях</t>
  </si>
  <si>
    <t>увеличение стоимости основных средств</t>
  </si>
  <si>
    <t xml:space="preserve">арендная плата за пользование земельными участками и другими обособленными природными объектами
</t>
  </si>
  <si>
    <t>услуги, работы для целей капитальных вложений</t>
  </si>
  <si>
    <t>страхование</t>
  </si>
  <si>
    <t>прочие работы, услуги</t>
  </si>
  <si>
    <t>работы, услуги по содержанию имущества</t>
  </si>
  <si>
    <t>арендная плата за пользование имуществом (за исключением земельных участков и других обособленных природных объектов)</t>
  </si>
  <si>
    <t>коммунальные услуги</t>
  </si>
  <si>
    <t>транспортные услуги</t>
  </si>
  <si>
    <t>услуги связи</t>
  </si>
  <si>
    <t>Прочая закупка товаров работ и услуг для обеспечения государственных нужд, из них:</t>
  </si>
  <si>
    <t>Закупка товаров, работ, услуг в целях капитального ремонта государственного имущества, из них:</t>
  </si>
  <si>
    <t>социальные пособия и компенсации персоналу в денежной форме</t>
  </si>
  <si>
    <t>Начисления на выплаты по оплате труда</t>
  </si>
  <si>
    <t>Взносы по обязательному социальному страхованию на выплаты по оплате труда работников и иные выплаты работникам учреждений, из них: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</si>
  <si>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полномочий, из них:</t>
  </si>
  <si>
    <t>социальные компенсации персоналу в натуральной форме</t>
  </si>
  <si>
    <t>прочие несоциальные выплаты персоналу в натуральной форме</t>
  </si>
  <si>
    <t>Иные выплаты персоналу учреждений, за исключением фонда оплаты труда, из них:</t>
  </si>
  <si>
    <t>заработная плата</t>
  </si>
  <si>
    <t>фонд оплаты труда учреждений, из них:</t>
  </si>
  <si>
    <t>расходы на выплаты персоналу казенных учреждений, всего:</t>
  </si>
  <si>
    <t>приносящая доход деятельность от оказания учреждением платных услуг (выполнения работ) и иная приносящая доход деятельности, всего:</t>
  </si>
  <si>
    <t>арендная плата за пользование земельными участками и другими обособленными природными объектами</t>
  </si>
  <si>
    <t>Иные закупки товаров, работ и услуг для обеспечения государственных  нужд всего:</t>
  </si>
  <si>
    <t>расходы на выплаты персоналу учреждений, всего:</t>
  </si>
  <si>
    <t>гранты</t>
  </si>
  <si>
    <t>в том числе:</t>
  </si>
  <si>
    <t>Поступления от оказания учреждением платных услуг (выполнения работ) и иной приносящей доход деятельности, всего:</t>
  </si>
  <si>
    <t>406, 407, 412, 414</t>
  </si>
  <si>
    <t>иные выплаты текущего характера организациям</t>
  </si>
  <si>
    <t>приобретение объектов недвижимого имущества государственными учреждениями, строительство (реконструкция) объектов недвижимого имущества государственными учреждениями, бюджетные инвестиции на приобретение объектов недвижимого имущества в государственную собственность, бюджетные инвестиции  в объекты капитального строительства государственной собственности и т.д.</t>
  </si>
  <si>
    <t xml:space="preserve">Бюджетные инвестиции  </t>
  </si>
  <si>
    <t>Капитальные вложения в объекты государственной собственности</t>
  </si>
  <si>
    <t>Субсидии на осуществление капитальных вложений</t>
  </si>
  <si>
    <t>исполнение судебных актов Российской Федерации и мировых соглашений по возмещению причиненного вреда, из них:</t>
  </si>
  <si>
    <t xml:space="preserve">  и т.д.</t>
  </si>
  <si>
    <t xml:space="preserve">  наименование кода субсидии 2</t>
  </si>
  <si>
    <t xml:space="preserve">пособия по социальной помощи населению в натуральной форме
</t>
  </si>
  <si>
    <t>уведичение стоимости основных средств</t>
  </si>
  <si>
    <t>Прочая закупка  товаров, работ и услуг для обеспечения государственных нужд всего:</t>
  </si>
  <si>
    <t>Осуществление иных расходов, не относящихся к расходам, осуществляемым за счет средств субсидий на осуществление капитальных вложений в объекты капитального строительства государственной собственности Красноярского края и приобретение объектов недвижимого имущества в государственную собственность Красноярского края</t>
  </si>
  <si>
    <t>07521021000061001</t>
  </si>
  <si>
    <t xml:space="preserve">увеличение стоимости основных средств  </t>
  </si>
  <si>
    <t>Прочая закупка товаров, работ и услуг для обеспечения государственных нужд, из них</t>
  </si>
  <si>
    <t xml:space="preserve">Приобретение основных средств и материальных активов для осуществление видов деятельности бюджетных учреждений предусмотренных учредительными документами </t>
  </si>
  <si>
    <t>Субсидии на иные цели, всего</t>
  </si>
  <si>
    <t xml:space="preserve">  наименование КЦСР 2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</si>
  <si>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</si>
  <si>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</si>
  <si>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24В</t>
  </si>
  <si>
    <t>безвозмездные перечисления некоммерческим организациям и физическим лицам - производителям товаров, работ и услуг на продукцию</t>
  </si>
  <si>
    <t>Субсидии (гранты в форме субсидий), не подлежащие казначейскому сопровождению, из них:</t>
  </si>
  <si>
    <t xml:space="preserve">Субсидии (гранты в форме субсидий), подлежащие казначейскому сопровождению </t>
  </si>
  <si>
    <t>Субсидии некоммерческим организациям (за исключением государственных (муниципальных) учреждений)</t>
  </si>
  <si>
    <t>Безвозмездные перечисления государственным (муниципальным) бюджетным и автономным учреждениям</t>
  </si>
  <si>
    <t>Гранты в форме субсидии автономным учреждениям</t>
  </si>
  <si>
    <t>Субсидии автономным учреждениям</t>
  </si>
  <si>
    <t>Гранты в форме субсидии бюджетным учреждениям</t>
  </si>
  <si>
    <t>Субсидии бюджетным учреждениям</t>
  </si>
  <si>
    <t>Предоставление субсидий бюджетным, автономным учреждениям и иным некоммерческим организациям</t>
  </si>
  <si>
    <t>премии и гранты</t>
  </si>
  <si>
    <t>07510000000000000</t>
  </si>
  <si>
    <t>0705</t>
  </si>
  <si>
    <t>иные расходы</t>
  </si>
  <si>
    <t>исполнение судебных актов, из них:</t>
  </si>
  <si>
    <t xml:space="preserve">Справочно: фонд стимулирующих выплат руководителя </t>
  </si>
  <si>
    <t>расходы на выплаты персоналу  учреждения, всего:</t>
  </si>
  <si>
    <t xml:space="preserve">Обеспечение деятельности (оказание услуг) подведомственных учреждений в рамках подпрограммы «Развитие профессионального образования» государственной программы Красноярского края «Развитие образования» </t>
  </si>
  <si>
    <t>Субсидии на выполнение государственного задания, всего</t>
  </si>
  <si>
    <t>Выплаты по расходам, всего:</t>
  </si>
  <si>
    <t>и т.д.</t>
  </si>
  <si>
    <t>Начисленные суммы налога на прибыль и НДС</t>
  </si>
  <si>
    <t>уменьшение стоимости прочих материальных запасов однократного применения</t>
  </si>
  <si>
    <t>уменьшение стоимости прочих оборотных ценностей (материалов)</t>
  </si>
  <si>
    <t xml:space="preserve">    уменьшение стоимости материальных запасов, из них:
</t>
  </si>
  <si>
    <t>амортизация основных средств</t>
  </si>
  <si>
    <t xml:space="preserve">  уменьшение стоимости основных средств
</t>
  </si>
  <si>
    <t xml:space="preserve">  выбытие нефинансовых активов, всего
</t>
  </si>
  <si>
    <t>иные доходы</t>
  </si>
  <si>
    <t xml:space="preserve">  прочие доходы, всего: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</si>
  <si>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</si>
  <si>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Безвозмездные денежные поступления</t>
  </si>
  <si>
    <t>прочие доходы от сумм принудительного изъятия</t>
  </si>
  <si>
    <t>возмещение ущерба имуществу (за исключением
страховых возмещений)</t>
  </si>
  <si>
    <t>страховые возмещения</t>
  </si>
  <si>
    <t>доходы от штрафных санкций по долговым обязательствам</t>
  </si>
  <si>
    <t>доходы от штрафных санкций за нарушение законодательства о закупках и нарушение условий контрактов (договоров)</t>
  </si>
  <si>
    <t>штрафы, пени, неустойки, возмещения ущерба, всего</t>
  </si>
  <si>
    <t>доходы по условным арендным платежам</t>
  </si>
  <si>
    <t>доходы от компенсации затрат</t>
  </si>
  <si>
    <t xml:space="preserve">  услуга 2</t>
  </si>
  <si>
    <t xml:space="preserve"> 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</si>
  <si>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поступления от оказания  учреждением  услуг (выполнения работ), выполнение которых для физических и юридических лиц осуществляется на платной основе, всего:</t>
  </si>
  <si>
    <t>Доходы от оказания платных услуг (работ), компенсаций затрат</t>
  </si>
  <si>
    <t xml:space="preserve">      платежи при пользовании природными ресурсами</t>
  </si>
  <si>
    <t xml:space="preserve">  доходы от финансовой аренды</t>
  </si>
  <si>
    <t xml:space="preserve">  доходы от операционной аренды</t>
  </si>
  <si>
    <t xml:space="preserve">  доходы от собственности, в том числе:</t>
  </si>
  <si>
    <t>Поступления, всего:</t>
  </si>
  <si>
    <t>на 2021 г. 
2-й год планового периода</t>
  </si>
  <si>
    <t>на 2020 г. 
1-й год планового периода</t>
  </si>
  <si>
    <t>на 2019 г. очередной финансовый год</t>
  </si>
  <si>
    <t xml:space="preserve">Объем финансового обеспечения всего, руб. </t>
  </si>
  <si>
    <t>КОСГУ</t>
  </si>
  <si>
    <t>Код субсидии</t>
  </si>
  <si>
    <t>Вид расхода</t>
  </si>
  <si>
    <t xml:space="preserve">Целевая статья расходов </t>
  </si>
  <si>
    <t>Раздел, подраздел</t>
  </si>
  <si>
    <t>Код строки</t>
  </si>
  <si>
    <t>Наименование показателя</t>
  </si>
  <si>
    <t>Показатели по поступлениям и выплатам краевого государственного  учреждения на 2019 год и плановый период 2020-2021гг.</t>
  </si>
  <si>
    <t>Таблица № 2</t>
  </si>
  <si>
    <r>
      <t xml:space="preserve">Приложение № 1
к Порядку составления и утверждения плана финансово-хозяйственной деятельности краевых государственных бюджетных и автономных учреждений, в отношении которых министерство образования Красноярского края осуществляет функции и полномочия учредителя, утвержденному приказом министерства образования Красноярского края от 26.06.2017 № 31-11-04
</t>
    </r>
    <r>
      <rPr>
        <sz val="12"/>
        <color indexed="9"/>
        <rFont val="Times New Roman"/>
        <family val="1"/>
        <charset val="204"/>
      </rPr>
      <t>04/1</t>
    </r>
  </si>
  <si>
    <t>Приложение № 1                             
к приказу 
министерства образования
Красноярского края 
от___________ №_______</t>
  </si>
  <si>
    <t>на 2021  г. 2-й год планового периода</t>
  </si>
  <si>
    <t>на 2020 г. 1-й год планового периода</t>
  </si>
  <si>
    <t>на 2019 год</t>
  </si>
  <si>
    <t>на закупку товаров, работ, услуг по году начала закупки:</t>
  </si>
  <si>
    <t>в том числе на оплату контрактов, заключенных до начала очередного финансового года:</t>
  </si>
  <si>
    <t>Выплаты по расходам на закупку товаров, работ, услуг, всего:</t>
  </si>
  <si>
    <t>на 2020  г. 2-й год планового периода</t>
  </si>
  <si>
    <t>на 2019 г. 1-й год планового периода</t>
  </si>
  <si>
    <t>на 2018 год</t>
  </si>
  <si>
    <t>в соответствии с Федеральным законом от 18 июля 2011 г.
 № 223-ФЗ «О закупках товаров, работ, услуг отдельными видами юридических лиц»</t>
  </si>
  <si>
    <t>в соответствии с Федеральным законом от 5 апреля 2013 г.
 № 44-ФЗ «О контрактной системе в сфере закупок товаров, работ, услуг для обеспечения государственных и муниципальных нужд»</t>
  </si>
  <si>
    <t>всего на закупки</t>
  </si>
  <si>
    <t>Сумма выплат по расходам на закупку товаров, работ и услуг, руб.</t>
  </si>
  <si>
    <t>Год начала закупки</t>
  </si>
  <si>
    <t>Таблица № 3</t>
  </si>
  <si>
    <t>"</t>
  </si>
  <si>
    <t>Осуществление работ по разработке проектно-сметной документации, проведению государственнной экспертизы проектно-сметной документации, капитальному ремонту имущества, закрепленного за бюджетными учреждениями на праве оперативного управления (оплата задолженности прошлых лет; оплата обязательств, принятых в 2018 году, выполненных в 2019 году):</t>
  </si>
  <si>
    <t>07522021000061003</t>
  </si>
  <si>
    <t>07523021000061003</t>
  </si>
  <si>
    <t>Осуществление иных расходов, не относящихся к расходам, осуществляемым за счет средств субсидий на осуществление капитальных вложений в объекты капитального строительства государственной собственности Красноярского края и приобретение объектов недвижимого имущества в государственную собственность Красноярского края  (оплата задолженности прошлых лет; оплата обязательств, принятых в 2018 году, выполненных в 2019 году) (согласно приложению):</t>
  </si>
  <si>
    <t>0210000610</t>
  </si>
  <si>
    <t>Возврат дебиторской задолженности прошлых лет</t>
  </si>
  <si>
    <t>Поступление финансовых активов, всего</t>
  </si>
  <si>
    <t>дата плана</t>
  </si>
  <si>
    <t>Осуществление работ по разработке проектно-сметной документации, проведению государственнной экспертизы проектно-сметной документации, капитальному ремонту имущества, закрепленного за бюджетными учреждениями на праве оперативного управления (в том числе осуществление работ по разработке научно-проектной документации, проведению государственной экспертизы научно-проектной документации, ремонтно-реставрационным работам</t>
  </si>
  <si>
    <r>
      <t>Показатели выплат по расходам на закупку товаров, работ, услуг краевого государственного  учреждения на</t>
    </r>
    <r>
      <rPr>
        <b/>
        <sz val="12"/>
        <color rgb="FFFF0000"/>
        <rFont val="Times New Roman"/>
        <family val="1"/>
        <charset val="204"/>
      </rPr>
      <t xml:space="preserve"> 27 сентября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</si>
</sst>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(* #,##0.00_);_(* \(#,##0.00\);_(* &quot;-&quot;??_);_(@_)"/>
    <numFmt numFmtId="167" formatCode="0000"/>
    <numFmt numFmtId="168" formatCode="?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Helv"/>
      <charset val="204"/>
    </font>
    <font>
      <sz val="12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70C0"/>
      <name val="Arial Cyr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b/>
      <sz val="10"/>
      <name val="Arial Cyr"/>
      <charset val="204"/>
    </font>
    <font>
      <b/>
      <sz val="10"/>
      <color rgb="FF00B050"/>
      <name val="Arial Cyr"/>
      <charset val="204"/>
    </font>
    <font>
      <b/>
      <sz val="10"/>
      <color rgb="FFFF0000"/>
      <name val="Arial Cyr"/>
      <charset val="204"/>
    </font>
    <font>
      <b/>
      <sz val="14"/>
      <color rgb="FFFF0000"/>
      <name val="Arial Cyr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7" fillId="0" borderId="0"/>
    <xf numFmtId="0" fontId="18" fillId="0" borderId="0" applyAlignment="0">
      <alignment vertical="center" wrapText="1"/>
    </xf>
    <xf numFmtId="0" fontId="15" fillId="0" borderId="0"/>
    <xf numFmtId="0" fontId="15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9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1">
    <xf numFmtId="0" fontId="0" fillId="0" borderId="0" xfId="0"/>
    <xf numFmtId="0" fontId="2" fillId="2" borderId="0" xfId="1" applyFill="1"/>
    <xf numFmtId="0" fontId="3" fillId="2" borderId="0" xfId="1" applyFont="1" applyFill="1"/>
    <xf numFmtId="4" fontId="3" fillId="2" borderId="0" xfId="1" applyNumberFormat="1" applyFont="1" applyFill="1"/>
    <xf numFmtId="0" fontId="4" fillId="2" borderId="0" xfId="1" applyFont="1" applyFill="1" applyBorder="1" applyAlignment="1">
      <alignment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vertical="top" wrapText="1"/>
    </xf>
    <xf numFmtId="0" fontId="4" fillId="2" borderId="0" xfId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/>
    </xf>
    <xf numFmtId="2" fontId="2" fillId="2" borderId="0" xfId="1" applyNumberFormat="1" applyFill="1"/>
    <xf numFmtId="4" fontId="2" fillId="2" borderId="0" xfId="1" applyNumberFormat="1" applyFill="1"/>
    <xf numFmtId="49" fontId="3" fillId="0" borderId="1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2" borderId="4" xfId="0" applyFont="1" applyFill="1" applyBorder="1" applyAlignment="1">
      <alignment wrapText="1"/>
    </xf>
    <xf numFmtId="4" fontId="5" fillId="2" borderId="3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center" wrapText="1" inden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vertical="top" wrapText="1"/>
    </xf>
    <xf numFmtId="0" fontId="3" fillId="2" borderId="0" xfId="1" applyFont="1" applyFill="1" applyBorder="1" applyAlignment="1">
      <alignment horizontal="left" vertical="top" wrapText="1"/>
    </xf>
    <xf numFmtId="0" fontId="0" fillId="2" borderId="0" xfId="0" applyFill="1" applyBorder="1"/>
    <xf numFmtId="0" fontId="3" fillId="2" borderId="0" xfId="0" applyFont="1" applyFill="1" applyAlignment="1">
      <alignment vertical="top" wrapText="1"/>
    </xf>
    <xf numFmtId="0" fontId="2" fillId="0" borderId="0" xfId="1"/>
    <xf numFmtId="0" fontId="4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2" fontId="3" fillId="0" borderId="1" xfId="1" applyNumberFormat="1" applyFont="1" applyBorder="1" applyAlignment="1">
      <alignment vertical="top" wrapText="1"/>
    </xf>
    <xf numFmtId="4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167" fontId="20" fillId="0" borderId="1" xfId="1" applyNumberFormat="1" applyFont="1" applyBorder="1" applyAlignment="1">
      <alignment horizontal="center" vertical="center" wrapText="1"/>
    </xf>
    <xf numFmtId="4" fontId="4" fillId="0" borderId="0" xfId="1" applyNumberFormat="1" applyFont="1" applyBorder="1" applyAlignment="1">
      <alignment vertical="top" wrapText="1"/>
    </xf>
    <xf numFmtId="0" fontId="4" fillId="0" borderId="0" xfId="1" applyFont="1" applyAlignment="1">
      <alignment vertical="top" wrapText="1"/>
    </xf>
    <xf numFmtId="0" fontId="3" fillId="2" borderId="1" xfId="1" applyFont="1" applyFill="1" applyBorder="1" applyAlignment="1">
      <alignment horizontal="center" vertical="center" wrapText="1"/>
    </xf>
    <xf numFmtId="168" fontId="3" fillId="0" borderId="2" xfId="0" applyNumberFormat="1" applyFont="1" applyBorder="1" applyAlignment="1" applyProtection="1">
      <alignment vertical="center" wrapText="1"/>
    </xf>
    <xf numFmtId="0" fontId="6" fillId="0" borderId="1" xfId="0" applyNumberFormat="1" applyFont="1" applyBorder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68" fontId="5" fillId="0" borderId="2" xfId="0" applyNumberFormat="1" applyFont="1" applyBorder="1" applyAlignment="1" applyProtection="1">
      <alignment vertical="center" wrapText="1"/>
    </xf>
    <xf numFmtId="4" fontId="2" fillId="0" borderId="0" xfId="1" applyNumberFormat="1"/>
    <xf numFmtId="165" fontId="3" fillId="0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left" vertical="center" wrapText="1"/>
    </xf>
    <xf numFmtId="4" fontId="5" fillId="5" borderId="3" xfId="1" applyNumberFormat="1" applyFont="1" applyFill="1" applyBorder="1" applyAlignment="1">
      <alignment horizontal="center" vertical="center" wrapText="1"/>
    </xf>
    <xf numFmtId="4" fontId="3" fillId="5" borderId="1" xfId="1" applyNumberFormat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" fontId="5" fillId="6" borderId="1" xfId="1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center" vertical="center"/>
    </xf>
    <xf numFmtId="0" fontId="3" fillId="5" borderId="0" xfId="1" applyFont="1" applyFill="1" applyBorder="1"/>
    <xf numFmtId="4" fontId="25" fillId="5" borderId="1" xfId="0" applyNumberFormat="1" applyFont="1" applyFill="1" applyBorder="1" applyAlignment="1">
      <alignment horizontal="center" vertical="center"/>
    </xf>
    <xf numFmtId="4" fontId="3" fillId="5" borderId="0" xfId="1" applyNumberFormat="1" applyFont="1" applyFill="1" applyBorder="1"/>
    <xf numFmtId="4" fontId="26" fillId="2" borderId="0" xfId="1" applyNumberFormat="1" applyFont="1" applyFill="1"/>
    <xf numFmtId="4" fontId="3" fillId="7" borderId="1" xfId="1" applyNumberFormat="1" applyFont="1" applyFill="1" applyBorder="1" applyAlignment="1">
      <alignment horizontal="center" vertical="center" wrapText="1"/>
    </xf>
    <xf numFmtId="4" fontId="27" fillId="2" borderId="0" xfId="1" applyNumberFormat="1" applyFont="1" applyFill="1"/>
    <xf numFmtId="4" fontId="28" fillId="0" borderId="0" xfId="0" applyNumberFormat="1" applyFont="1"/>
    <xf numFmtId="4" fontId="28" fillId="2" borderId="0" xfId="1" applyNumberFormat="1" applyFont="1" applyFill="1"/>
    <xf numFmtId="2" fontId="3" fillId="0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49" fontId="3" fillId="2" borderId="8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horizontal="center" vertical="center" wrapText="1"/>
    </xf>
    <xf numFmtId="4" fontId="25" fillId="3" borderId="1" xfId="0" applyNumberFormat="1" applyFont="1" applyFill="1" applyBorder="1" applyAlignment="1">
      <alignment horizontal="center" vertical="center"/>
    </xf>
    <xf numFmtId="4" fontId="29" fillId="2" borderId="0" xfId="1" applyNumberFormat="1" applyFont="1" applyFill="1"/>
    <xf numFmtId="4" fontId="30" fillId="2" borderId="0" xfId="1" applyNumberFormat="1" applyFont="1" applyFill="1"/>
    <xf numFmtId="4" fontId="31" fillId="2" borderId="0" xfId="1" applyNumberFormat="1" applyFont="1" applyFill="1"/>
    <xf numFmtId="49" fontId="6" fillId="2" borderId="1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 applyProtection="1">
      <alignment horizontal="center" vertical="center" wrapText="1"/>
    </xf>
    <xf numFmtId="0" fontId="32" fillId="0" borderId="0" xfId="1" applyFont="1"/>
    <xf numFmtId="4" fontId="3" fillId="9" borderId="1" xfId="1" applyNumberFormat="1" applyFont="1" applyFill="1" applyBorder="1" applyAlignment="1">
      <alignment horizontal="center" vertical="center" wrapText="1"/>
    </xf>
    <xf numFmtId="4" fontId="30" fillId="8" borderId="0" xfId="1" applyNumberFormat="1" applyFont="1" applyFill="1"/>
    <xf numFmtId="4" fontId="2" fillId="2" borderId="0" xfId="1" applyNumberFormat="1" applyFont="1" applyFill="1"/>
    <xf numFmtId="0" fontId="2" fillId="2" borderId="0" xfId="1" applyFont="1" applyFill="1"/>
    <xf numFmtId="4" fontId="31" fillId="8" borderId="0" xfId="1" applyNumberFormat="1" applyFont="1" applyFill="1"/>
    <xf numFmtId="4" fontId="30" fillId="10" borderId="0" xfId="1" applyNumberFormat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/>
    </xf>
    <xf numFmtId="0" fontId="6" fillId="2" borderId="0" xfId="2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3" fillId="2" borderId="0" xfId="1" applyFont="1" applyFill="1" applyBorder="1" applyAlignment="1">
      <alignment horizontal="right" vertical="top" wrapText="1"/>
    </xf>
    <xf numFmtId="0" fontId="5" fillId="2" borderId="7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20" fillId="0" borderId="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top" wrapText="1"/>
    </xf>
    <xf numFmtId="0" fontId="5" fillId="2" borderId="0" xfId="1" applyFont="1" applyFill="1" applyAlignment="1">
      <alignment horizontal="center" vertical="center" wrapText="1"/>
    </xf>
    <xf numFmtId="0" fontId="21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3" applyFont="1" applyBorder="1" applyAlignment="1" applyProtection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</cellXfs>
  <cellStyles count="28">
    <cellStyle name="Гиперссылка 2" xfId="3"/>
    <cellStyle name="Денежный 2" xfId="4"/>
    <cellStyle name="Денежный 3" xfId="5"/>
    <cellStyle name="Обычный" xfId="0" builtinId="0"/>
    <cellStyle name="Обычный 10" xfId="6"/>
    <cellStyle name="Обычный 11" xfId="7"/>
    <cellStyle name="Обычный 11 2" xfId="8"/>
    <cellStyle name="Обычный 2" xfId="2"/>
    <cellStyle name="Обычный 2 2" xfId="1"/>
    <cellStyle name="Обычный 2 3" xfId="9"/>
    <cellStyle name="Обычный 2 4" xfId="10"/>
    <cellStyle name="Обычный 2_Расшифровка сметы ФАКТ 2008 Б. улуй дд." xfId="11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Процентный 2" xfId="19"/>
    <cellStyle name="Процентный 2 2" xfId="20"/>
    <cellStyle name="Стиль 1" xfId="21"/>
    <cellStyle name="Финансовый 2" xfId="22"/>
    <cellStyle name="Финансовый 2 2" xfId="23"/>
    <cellStyle name="Финансовый 3" xfId="24"/>
    <cellStyle name="Финансовый 4" xfId="25"/>
    <cellStyle name="Финансовый 5" xfId="26"/>
    <cellStyle name="Финансовый 6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NB_SAM\&#1062;&#1054;&#1050;\2010\&#1096;&#1090;&#1072;&#1090;\pre\&#1064;&#1090;&#1072;&#1090;&#1085;&#1086;&#1077;%20&#1088;&#1072;&#1089;&#1087;&#1080;&#1089;&#1072;&#1085;&#1080;&#1077;%20&#1074;%20&#1048;&#1055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_расписание"/>
      <sheetName val="оклады"/>
      <sheetName val="Лист2"/>
    </sheetNames>
    <sheetDataSet>
      <sheetData sheetId="0">
        <row r="12">
          <cell r="B12">
            <v>1</v>
          </cell>
        </row>
      </sheetData>
      <sheetData sheetId="1">
        <row r="12">
          <cell r="B12">
            <v>1</v>
          </cell>
          <cell r="C12">
            <v>2</v>
          </cell>
          <cell r="D12">
            <v>3</v>
          </cell>
          <cell r="E12">
            <v>4</v>
          </cell>
          <cell r="F12">
            <v>5</v>
          </cell>
          <cell r="G12">
            <v>6</v>
          </cell>
          <cell r="H12">
            <v>7</v>
          </cell>
          <cell r="I12">
            <v>8</v>
          </cell>
          <cell r="J12">
            <v>9</v>
          </cell>
          <cell r="K12">
            <v>10</v>
          </cell>
          <cell r="L12">
            <v>11</v>
          </cell>
          <cell r="M12">
            <v>12</v>
          </cell>
          <cell r="N12">
            <v>13</v>
          </cell>
          <cell r="O12">
            <v>14</v>
          </cell>
          <cell r="P12">
            <v>15</v>
          </cell>
          <cell r="Q12">
            <v>16</v>
          </cell>
          <cell r="R12">
            <v>17</v>
          </cell>
          <cell r="S12">
            <v>18</v>
          </cell>
        </row>
        <row r="13">
          <cell r="B13">
            <v>1404</v>
          </cell>
          <cell r="C13">
            <v>1460</v>
          </cell>
          <cell r="D13">
            <v>1530</v>
          </cell>
          <cell r="E13">
            <v>1603</v>
          </cell>
          <cell r="F13">
            <v>1780</v>
          </cell>
          <cell r="G13">
            <v>1976</v>
          </cell>
          <cell r="H13">
            <v>2171</v>
          </cell>
          <cell r="I13">
            <v>2386</v>
          </cell>
          <cell r="J13">
            <v>2620</v>
          </cell>
          <cell r="K13">
            <v>2874</v>
          </cell>
          <cell r="L13">
            <v>3148</v>
          </cell>
          <cell r="M13">
            <v>3402</v>
          </cell>
          <cell r="N13">
            <v>3676</v>
          </cell>
          <cell r="O13">
            <v>3950</v>
          </cell>
          <cell r="P13">
            <v>4263</v>
          </cell>
          <cell r="Q13">
            <v>4576</v>
          </cell>
          <cell r="R13">
            <v>4928</v>
          </cell>
          <cell r="S13">
            <v>6318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985DFA738D42EACDD6D6E7A732A35EBB5EE457B75497FFC3D82F0102A3X1PFG" TargetMode="External"/><Relationship Id="rId1" Type="http://schemas.openxmlformats.org/officeDocument/2006/relationships/hyperlink" Target="consultantplus://offline/ref=985DFA738D42EACDD6D6E7A732A35EBB5EE556B5569FFFC3D82F0102A3X1P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420"/>
  <sheetViews>
    <sheetView tabSelected="1" view="pageBreakPreview" topLeftCell="A73" zoomScale="70" zoomScaleNormal="100" zoomScaleSheetLayoutView="70" workbookViewId="0">
      <selection activeCell="H55" sqref="H55"/>
    </sheetView>
  </sheetViews>
  <sheetFormatPr defaultColWidth="13.85546875" defaultRowHeight="15.75" x14ac:dyDescent="0.25"/>
  <cols>
    <col min="1" max="1" width="68.85546875" style="2" customWidth="1"/>
    <col min="2" max="3" width="15.7109375" style="2" customWidth="1"/>
    <col min="4" max="4" width="24.85546875" style="2" customWidth="1"/>
    <col min="5" max="5" width="15.7109375" style="2" customWidth="1"/>
    <col min="6" max="6" width="25.5703125" style="2" customWidth="1"/>
    <col min="7" max="7" width="15.7109375" style="2" customWidth="1"/>
    <col min="8" max="8" width="17.140625" style="2" customWidth="1"/>
    <col min="9" max="9" width="25.42578125" style="2" customWidth="1"/>
    <col min="10" max="10" width="23.28515625" style="2" customWidth="1"/>
    <col min="11" max="11" width="15.5703125" style="1" hidden="1" customWidth="1"/>
    <col min="12" max="12" width="20.140625" style="1" hidden="1" customWidth="1"/>
    <col min="13" max="13" width="20.28515625" style="1" hidden="1" customWidth="1"/>
    <col min="14" max="14" width="13.140625" style="1" hidden="1" customWidth="1"/>
    <col min="15" max="15" width="12.28515625" style="1" hidden="1" customWidth="1"/>
    <col min="16" max="16" width="13.140625" style="1" hidden="1" customWidth="1"/>
    <col min="17" max="17" width="15.140625" style="1" hidden="1" customWidth="1"/>
    <col min="18" max="18" width="13.7109375" style="1" hidden="1" customWidth="1"/>
    <col min="19" max="19" width="14" style="1" hidden="1" customWidth="1"/>
    <col min="20" max="20" width="14.42578125" style="1" hidden="1" customWidth="1"/>
    <col min="21" max="21" width="17.140625" style="1" customWidth="1"/>
    <col min="22" max="22" width="16" style="1" hidden="1" customWidth="1"/>
    <col min="23" max="23" width="16.140625" style="1" hidden="1" customWidth="1"/>
    <col min="24" max="24" width="17.140625" style="1" customWidth="1"/>
    <col min="25" max="25" width="15.42578125" style="1" hidden="1" customWidth="1"/>
    <col min="26" max="26" width="13.28515625" style="1" hidden="1" customWidth="1"/>
    <col min="27" max="27" width="17" style="1" customWidth="1"/>
    <col min="28" max="28" width="14" style="1" customWidth="1"/>
    <col min="29" max="253" width="8.85546875" style="1" customWidth="1"/>
    <col min="254" max="254" width="41" style="1" customWidth="1"/>
    <col min="255" max="255" width="12.5703125" style="1" customWidth="1"/>
    <col min="256" max="16384" width="13.85546875" style="1"/>
  </cols>
  <sheetData>
    <row r="1" spans="1:27" ht="89.25" hidden="1" customHeight="1" x14ac:dyDescent="0.25">
      <c r="H1" s="117" t="s">
        <v>160</v>
      </c>
      <c r="I1" s="117"/>
      <c r="J1" s="117"/>
    </row>
    <row r="2" spans="1:27" ht="168" hidden="1" customHeight="1" x14ac:dyDescent="0.25">
      <c r="H2" s="118" t="s">
        <v>159</v>
      </c>
      <c r="I2" s="118"/>
      <c r="J2" s="118"/>
      <c r="K2" s="42"/>
    </row>
    <row r="3" spans="1:27" ht="100.15" hidden="1" customHeight="1" x14ac:dyDescent="0.25">
      <c r="J3" s="41"/>
    </row>
    <row r="4" spans="1:27" hidden="1" x14ac:dyDescent="0.2">
      <c r="A4" s="6"/>
      <c r="B4" s="40"/>
      <c r="C4" s="40"/>
      <c r="D4" s="40"/>
      <c r="E4" s="40"/>
      <c r="F4" s="40"/>
      <c r="G4" s="40"/>
      <c r="H4" s="40"/>
      <c r="I4" s="119" t="s">
        <v>158</v>
      </c>
      <c r="J4" s="119"/>
      <c r="K4" s="4"/>
      <c r="L4" s="4"/>
    </row>
    <row r="5" spans="1:27" ht="27" hidden="1" customHeight="1" x14ac:dyDescent="0.2">
      <c r="A5" s="6"/>
      <c r="B5" s="40"/>
      <c r="C5" s="40"/>
      <c r="D5" s="40"/>
      <c r="E5" s="40"/>
      <c r="F5" s="40"/>
      <c r="G5" s="40"/>
      <c r="H5" s="40"/>
      <c r="I5" s="40"/>
      <c r="J5" s="40"/>
      <c r="K5" s="4"/>
      <c r="L5" s="4"/>
    </row>
    <row r="6" spans="1:27" ht="38.25" customHeight="1" x14ac:dyDescent="0.2">
      <c r="A6" s="120" t="s">
        <v>157</v>
      </c>
      <c r="B6" s="120"/>
      <c r="C6" s="120"/>
      <c r="D6" s="120"/>
      <c r="E6" s="120"/>
      <c r="F6" s="120"/>
      <c r="G6" s="120"/>
      <c r="H6" s="120"/>
      <c r="I6" s="120"/>
      <c r="J6" s="120"/>
      <c r="K6" s="39"/>
      <c r="L6" s="39"/>
    </row>
    <row r="7" spans="1:27" ht="15.75" customHeight="1" x14ac:dyDescent="0.2">
      <c r="A7" s="110" t="s">
        <v>156</v>
      </c>
      <c r="B7" s="110" t="s">
        <v>155</v>
      </c>
      <c r="C7" s="110" t="s">
        <v>154</v>
      </c>
      <c r="D7" s="110" t="s">
        <v>153</v>
      </c>
      <c r="E7" s="110" t="s">
        <v>152</v>
      </c>
      <c r="F7" s="110" t="s">
        <v>151</v>
      </c>
      <c r="G7" s="110" t="s">
        <v>150</v>
      </c>
      <c r="H7" s="121" t="s">
        <v>149</v>
      </c>
      <c r="I7" s="121"/>
      <c r="J7" s="121"/>
      <c r="K7" s="4"/>
      <c r="L7" s="4"/>
    </row>
    <row r="8" spans="1:27" ht="15" customHeight="1" x14ac:dyDescent="0.2">
      <c r="A8" s="111"/>
      <c r="B8" s="111"/>
      <c r="C8" s="111"/>
      <c r="D8" s="111"/>
      <c r="E8" s="111"/>
      <c r="F8" s="111"/>
      <c r="G8" s="111"/>
      <c r="H8" s="109" t="s">
        <v>148</v>
      </c>
      <c r="I8" s="109" t="s">
        <v>147</v>
      </c>
      <c r="J8" s="109" t="s">
        <v>146</v>
      </c>
      <c r="K8" s="38"/>
      <c r="L8" s="4"/>
    </row>
    <row r="9" spans="1:27" ht="45.75" customHeight="1" x14ac:dyDescent="0.2">
      <c r="A9" s="111"/>
      <c r="B9" s="111"/>
      <c r="C9" s="111"/>
      <c r="D9" s="111"/>
      <c r="E9" s="111"/>
      <c r="F9" s="111"/>
      <c r="G9" s="111"/>
      <c r="H9" s="109"/>
      <c r="I9" s="109"/>
      <c r="J9" s="109"/>
      <c r="K9" s="38"/>
      <c r="L9" s="4"/>
      <c r="X9" s="104">
        <f>H124+H174+H179+H204+H212+H266+H270+H294</f>
        <v>25687545.579999998</v>
      </c>
      <c r="Y9" s="12">
        <f>I124+I174+I179+I204+I212+I266+I270+I294</f>
        <v>25021221.649999999</v>
      </c>
      <c r="Z9" s="12">
        <f>J124+J174+J179+J204+J212+J266+J270+J294</f>
        <v>24272376.25</v>
      </c>
    </row>
    <row r="10" spans="1:27" ht="0.75" customHeight="1" x14ac:dyDescent="0.2">
      <c r="A10" s="112"/>
      <c r="B10" s="112"/>
      <c r="C10" s="112"/>
      <c r="D10" s="112"/>
      <c r="E10" s="112"/>
      <c r="F10" s="112"/>
      <c r="G10" s="112"/>
      <c r="H10" s="109"/>
      <c r="I10" s="109"/>
      <c r="J10" s="109"/>
      <c r="K10" s="38"/>
      <c r="L10" s="4"/>
      <c r="X10" s="105"/>
    </row>
    <row r="11" spans="1:27" ht="15.75" customHeight="1" x14ac:dyDescent="0.2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4"/>
      <c r="L11" s="4"/>
      <c r="X11" s="104">
        <f>H12-H66+H408+H409+H410-H412-H413</f>
        <v>4.1327439248561859E-9</v>
      </c>
      <c r="Y11" s="12">
        <f>I12-I66+I408+I409+I410-I412-I413</f>
        <v>0</v>
      </c>
      <c r="Z11" s="12">
        <f>J12-J66+J408+J409+J410-J412-J413</f>
        <v>-1.4901161193847656E-8</v>
      </c>
      <c r="AA11" s="12">
        <f>K12-K66+K408+K409+K410-K412-K413</f>
        <v>4.1327439248561859E-9</v>
      </c>
    </row>
    <row r="12" spans="1:27" ht="15" customHeight="1" x14ac:dyDescent="0.2">
      <c r="A12" s="37" t="s">
        <v>145</v>
      </c>
      <c r="B12" s="9">
        <v>100</v>
      </c>
      <c r="C12" s="28" t="s">
        <v>0</v>
      </c>
      <c r="D12" s="28" t="s">
        <v>0</v>
      </c>
      <c r="E12" s="28" t="s">
        <v>0</v>
      </c>
      <c r="F12" s="28" t="s">
        <v>0</v>
      </c>
      <c r="G12" s="28" t="s">
        <v>0</v>
      </c>
      <c r="H12" s="32">
        <f>H55+H56+H14</f>
        <v>94853567.039999992</v>
      </c>
      <c r="I12" s="32">
        <v>83744185.079999998</v>
      </c>
      <c r="J12" s="32">
        <f>J14+J55+J56</f>
        <v>82831258.879999995</v>
      </c>
      <c r="K12" s="68">
        <v>89939985.420000002</v>
      </c>
      <c r="L12" s="68">
        <v>83744185.079999998</v>
      </c>
      <c r="M12" s="68">
        <v>82831258.879999995</v>
      </c>
      <c r="N12" s="12">
        <f>H12-K12</f>
        <v>4913581.6199999899</v>
      </c>
      <c r="O12" s="12">
        <f t="shared" ref="O12:P12" si="0">I12-L12</f>
        <v>0</v>
      </c>
      <c r="P12" s="12">
        <f t="shared" si="0"/>
        <v>0</v>
      </c>
      <c r="Q12" s="12"/>
      <c r="R12" s="12"/>
      <c r="U12" s="68">
        <v>91748832.959999993</v>
      </c>
      <c r="V12" s="32">
        <v>83744185.079999998</v>
      </c>
      <c r="W12" s="32">
        <v>82831258.879999995</v>
      </c>
      <c r="X12" s="96">
        <f>H12-U12</f>
        <v>3104734.0799999982</v>
      </c>
      <c r="Y12" s="12">
        <f t="shared" ref="Y12:Z12" si="1">I12-V12</f>
        <v>0</v>
      </c>
      <c r="Z12" s="12">
        <f t="shared" si="1"/>
        <v>0</v>
      </c>
    </row>
    <row r="13" spans="1:27" x14ac:dyDescent="0.2">
      <c r="A13" s="10" t="s">
        <v>73</v>
      </c>
      <c r="B13" s="9"/>
      <c r="C13" s="9"/>
      <c r="D13" s="87"/>
      <c r="E13" s="87"/>
      <c r="F13" s="87"/>
      <c r="G13" s="87"/>
      <c r="H13" s="8"/>
      <c r="I13" s="8"/>
      <c r="J13" s="8"/>
      <c r="K13" s="69"/>
      <c r="L13" s="69"/>
      <c r="M13" s="69"/>
      <c r="N13" s="12">
        <f t="shared" ref="N13:N77" si="2">H13-K13</f>
        <v>0</v>
      </c>
      <c r="O13" s="12">
        <f t="shared" ref="O13:O77" si="3">I13-L13</f>
        <v>0</v>
      </c>
      <c r="P13" s="12">
        <f t="shared" ref="P13:P77" si="4">J13-M13</f>
        <v>0</v>
      </c>
      <c r="U13" s="69"/>
      <c r="V13" s="8"/>
      <c r="W13" s="8"/>
      <c r="X13" s="96">
        <f t="shared" ref="X13:X76" si="5">H13-U13</f>
        <v>0</v>
      </c>
      <c r="Y13" s="12">
        <f t="shared" ref="Y13:Y77" si="6">I13-V13</f>
        <v>0</v>
      </c>
      <c r="Z13" s="12">
        <f t="shared" ref="Z13:Z77" si="7">J13-W13</f>
        <v>0</v>
      </c>
    </row>
    <row r="14" spans="1:27" ht="34.5" customHeight="1" x14ac:dyDescent="0.2">
      <c r="A14" s="10" t="s">
        <v>74</v>
      </c>
      <c r="B14" s="116">
        <v>110</v>
      </c>
      <c r="C14" s="9" t="s">
        <v>0</v>
      </c>
      <c r="D14" s="87" t="s">
        <v>0</v>
      </c>
      <c r="E14" s="87" t="s">
        <v>0</v>
      </c>
      <c r="F14" s="23" t="s">
        <v>11</v>
      </c>
      <c r="G14" s="86" t="s">
        <v>0</v>
      </c>
      <c r="H14" s="15">
        <f>7552000+248000+138168.57</f>
        <v>7938168.5700000003</v>
      </c>
      <c r="I14" s="15">
        <v>5455000</v>
      </c>
      <c r="J14" s="15">
        <v>5455000</v>
      </c>
      <c r="K14" s="70">
        <v>5455000</v>
      </c>
      <c r="L14" s="70">
        <v>5455000</v>
      </c>
      <c r="M14" s="70">
        <v>5455000</v>
      </c>
      <c r="N14" s="12">
        <f t="shared" si="2"/>
        <v>2483168.5700000003</v>
      </c>
      <c r="O14" s="12">
        <f t="shared" si="3"/>
        <v>0</v>
      </c>
      <c r="P14" s="12">
        <f t="shared" si="4"/>
        <v>0</v>
      </c>
      <c r="U14" s="70">
        <v>5902710.5800000001</v>
      </c>
      <c r="V14" s="15">
        <v>5455000</v>
      </c>
      <c r="W14" s="15">
        <v>5455000</v>
      </c>
      <c r="X14" s="96">
        <f t="shared" si="5"/>
        <v>2035457.9900000002</v>
      </c>
      <c r="Y14" s="12">
        <f t="shared" si="6"/>
        <v>0</v>
      </c>
      <c r="Z14" s="12">
        <f t="shared" si="7"/>
        <v>0</v>
      </c>
    </row>
    <row r="15" spans="1:27" x14ac:dyDescent="0.2">
      <c r="A15" s="10" t="s">
        <v>21</v>
      </c>
      <c r="B15" s="116"/>
      <c r="C15" s="9"/>
      <c r="D15" s="87"/>
      <c r="E15" s="87"/>
      <c r="F15" s="87"/>
      <c r="G15" s="87"/>
      <c r="H15" s="8"/>
      <c r="I15" s="8"/>
      <c r="J15" s="8"/>
      <c r="K15" s="69"/>
      <c r="L15" s="69"/>
      <c r="M15" s="69"/>
      <c r="N15" s="12">
        <f t="shared" si="2"/>
        <v>0</v>
      </c>
      <c r="O15" s="12">
        <f t="shared" si="3"/>
        <v>0</v>
      </c>
      <c r="P15" s="12">
        <f t="shared" si="4"/>
        <v>0</v>
      </c>
      <c r="U15" s="8"/>
      <c r="V15" s="8"/>
      <c r="W15" s="8"/>
      <c r="X15" s="96">
        <f t="shared" si="5"/>
        <v>0</v>
      </c>
      <c r="Y15" s="12">
        <f t="shared" si="6"/>
        <v>0</v>
      </c>
      <c r="Z15" s="12">
        <f t="shared" si="7"/>
        <v>0</v>
      </c>
    </row>
    <row r="16" spans="1:27" ht="15.75" hidden="1" customHeight="1" x14ac:dyDescent="0.2">
      <c r="A16" s="10" t="s">
        <v>144</v>
      </c>
      <c r="B16" s="116"/>
      <c r="C16" s="9" t="s">
        <v>0</v>
      </c>
      <c r="D16" s="87" t="s">
        <v>0</v>
      </c>
      <c r="E16" s="87" t="s">
        <v>0</v>
      </c>
      <c r="F16" s="87" t="s">
        <v>0</v>
      </c>
      <c r="G16" s="87">
        <v>120</v>
      </c>
      <c r="H16" s="15"/>
      <c r="I16" s="15"/>
      <c r="J16" s="15"/>
      <c r="K16" s="70"/>
      <c r="L16" s="70"/>
      <c r="M16" s="70"/>
      <c r="N16" s="12">
        <f t="shared" si="2"/>
        <v>0</v>
      </c>
      <c r="O16" s="12">
        <f t="shared" si="3"/>
        <v>0</v>
      </c>
      <c r="P16" s="12">
        <f t="shared" si="4"/>
        <v>0</v>
      </c>
      <c r="U16" s="15"/>
      <c r="V16" s="15"/>
      <c r="W16" s="15"/>
      <c r="X16" s="96">
        <f t="shared" si="5"/>
        <v>0</v>
      </c>
      <c r="Y16" s="12">
        <f t="shared" si="6"/>
        <v>0</v>
      </c>
      <c r="Z16" s="12">
        <f t="shared" si="7"/>
        <v>0</v>
      </c>
    </row>
    <row r="17" spans="1:26" ht="15.75" hidden="1" customHeight="1" x14ac:dyDescent="0.2">
      <c r="A17" s="33" t="s">
        <v>143</v>
      </c>
      <c r="B17" s="116"/>
      <c r="C17" s="9" t="s">
        <v>0</v>
      </c>
      <c r="D17" s="87" t="s">
        <v>0</v>
      </c>
      <c r="E17" s="87" t="s">
        <v>0</v>
      </c>
      <c r="F17" s="87" t="s">
        <v>0</v>
      </c>
      <c r="G17" s="87">
        <v>121</v>
      </c>
      <c r="H17" s="8"/>
      <c r="I17" s="8"/>
      <c r="J17" s="8"/>
      <c r="K17" s="69"/>
      <c r="L17" s="69"/>
      <c r="M17" s="69"/>
      <c r="N17" s="12">
        <f t="shared" si="2"/>
        <v>0</v>
      </c>
      <c r="O17" s="12">
        <f t="shared" si="3"/>
        <v>0</v>
      </c>
      <c r="P17" s="12">
        <f t="shared" si="4"/>
        <v>0</v>
      </c>
      <c r="U17" s="8"/>
      <c r="V17" s="8"/>
      <c r="W17" s="8"/>
      <c r="X17" s="96">
        <f t="shared" si="5"/>
        <v>0</v>
      </c>
      <c r="Y17" s="12">
        <f t="shared" si="6"/>
        <v>0</v>
      </c>
      <c r="Z17" s="12">
        <f t="shared" si="7"/>
        <v>0</v>
      </c>
    </row>
    <row r="18" spans="1:26" ht="15.75" hidden="1" customHeight="1" x14ac:dyDescent="0.2">
      <c r="A18" s="33" t="s">
        <v>142</v>
      </c>
      <c r="B18" s="116"/>
      <c r="C18" s="9" t="s">
        <v>0</v>
      </c>
      <c r="D18" s="87" t="s">
        <v>0</v>
      </c>
      <c r="E18" s="87" t="s">
        <v>0</v>
      </c>
      <c r="F18" s="87" t="s">
        <v>0</v>
      </c>
      <c r="G18" s="87">
        <v>122</v>
      </c>
      <c r="H18" s="8"/>
      <c r="I18" s="8"/>
      <c r="J18" s="8"/>
      <c r="K18" s="69"/>
      <c r="L18" s="69"/>
      <c r="M18" s="69"/>
      <c r="N18" s="12">
        <f t="shared" si="2"/>
        <v>0</v>
      </c>
      <c r="O18" s="12">
        <f t="shared" si="3"/>
        <v>0</v>
      </c>
      <c r="P18" s="12">
        <f t="shared" si="4"/>
        <v>0</v>
      </c>
      <c r="U18" s="8"/>
      <c r="V18" s="8"/>
      <c r="W18" s="8"/>
      <c r="X18" s="96">
        <f t="shared" si="5"/>
        <v>0</v>
      </c>
      <c r="Y18" s="12">
        <f t="shared" si="6"/>
        <v>0</v>
      </c>
      <c r="Z18" s="12">
        <f t="shared" si="7"/>
        <v>0</v>
      </c>
    </row>
    <row r="19" spans="1:26" ht="15.75" hidden="1" customHeight="1" x14ac:dyDescent="0.2">
      <c r="A19" s="36" t="s">
        <v>141</v>
      </c>
      <c r="B19" s="116"/>
      <c r="C19" s="9" t="s">
        <v>0</v>
      </c>
      <c r="D19" s="87" t="s">
        <v>0</v>
      </c>
      <c r="E19" s="87" t="s">
        <v>0</v>
      </c>
      <c r="F19" s="87" t="s">
        <v>0</v>
      </c>
      <c r="G19" s="87">
        <v>123</v>
      </c>
      <c r="H19" s="8"/>
      <c r="I19" s="8"/>
      <c r="J19" s="8"/>
      <c r="K19" s="69"/>
      <c r="L19" s="69"/>
      <c r="M19" s="69"/>
      <c r="N19" s="12">
        <f t="shared" si="2"/>
        <v>0</v>
      </c>
      <c r="O19" s="12">
        <f t="shared" si="3"/>
        <v>0</v>
      </c>
      <c r="P19" s="12">
        <f t="shared" si="4"/>
        <v>0</v>
      </c>
      <c r="U19" s="8"/>
      <c r="V19" s="8"/>
      <c r="W19" s="8"/>
      <c r="X19" s="96">
        <f t="shared" si="5"/>
        <v>0</v>
      </c>
      <c r="Y19" s="12">
        <f t="shared" si="6"/>
        <v>0</v>
      </c>
      <c r="Z19" s="12">
        <f t="shared" si="7"/>
        <v>0</v>
      </c>
    </row>
    <row r="20" spans="1:26" ht="15.75" hidden="1" customHeight="1" x14ac:dyDescent="0.2">
      <c r="A20" s="33" t="s">
        <v>82</v>
      </c>
      <c r="B20" s="116"/>
      <c r="C20" s="9" t="s">
        <v>0</v>
      </c>
      <c r="D20" s="87" t="s">
        <v>0</v>
      </c>
      <c r="E20" s="87" t="s">
        <v>0</v>
      </c>
      <c r="F20" s="87" t="s">
        <v>0</v>
      </c>
      <c r="G20" s="87"/>
      <c r="H20" s="8"/>
      <c r="I20" s="8"/>
      <c r="J20" s="8"/>
      <c r="K20" s="69"/>
      <c r="L20" s="69"/>
      <c r="M20" s="69"/>
      <c r="N20" s="12">
        <f t="shared" si="2"/>
        <v>0</v>
      </c>
      <c r="O20" s="12">
        <f t="shared" si="3"/>
        <v>0</v>
      </c>
      <c r="P20" s="12">
        <f t="shared" si="4"/>
        <v>0</v>
      </c>
      <c r="U20" s="8"/>
      <c r="V20" s="8"/>
      <c r="W20" s="8"/>
      <c r="X20" s="96">
        <f t="shared" si="5"/>
        <v>0</v>
      </c>
      <c r="Y20" s="12">
        <f t="shared" si="6"/>
        <v>0</v>
      </c>
      <c r="Z20" s="12">
        <f t="shared" si="7"/>
        <v>0</v>
      </c>
    </row>
    <row r="21" spans="1:26" ht="15.75" hidden="1" customHeight="1" x14ac:dyDescent="0.2">
      <c r="A21" s="33" t="s">
        <v>140</v>
      </c>
      <c r="B21" s="116"/>
      <c r="C21" s="9" t="s">
        <v>0</v>
      </c>
      <c r="D21" s="87" t="s">
        <v>0</v>
      </c>
      <c r="E21" s="87" t="s">
        <v>0</v>
      </c>
      <c r="F21" s="87" t="s">
        <v>0</v>
      </c>
      <c r="G21" s="87">
        <v>130</v>
      </c>
      <c r="H21" s="15"/>
      <c r="I21" s="15"/>
      <c r="J21" s="15"/>
      <c r="K21" s="70"/>
      <c r="L21" s="70"/>
      <c r="M21" s="70"/>
      <c r="N21" s="12">
        <f t="shared" si="2"/>
        <v>0</v>
      </c>
      <c r="O21" s="12">
        <f t="shared" si="3"/>
        <v>0</v>
      </c>
      <c r="P21" s="12">
        <f t="shared" si="4"/>
        <v>0</v>
      </c>
      <c r="U21" s="15"/>
      <c r="V21" s="15"/>
      <c r="W21" s="15"/>
      <c r="X21" s="96">
        <f t="shared" si="5"/>
        <v>0</v>
      </c>
      <c r="Y21" s="12">
        <f t="shared" si="6"/>
        <v>0</v>
      </c>
      <c r="Z21" s="12">
        <f t="shared" si="7"/>
        <v>0</v>
      </c>
    </row>
    <row r="22" spans="1:26" ht="15.75" hidden="1" customHeight="1" x14ac:dyDescent="0.2">
      <c r="A22" s="10" t="s">
        <v>21</v>
      </c>
      <c r="B22" s="116"/>
      <c r="C22" s="9"/>
      <c r="D22" s="87"/>
      <c r="E22" s="87"/>
      <c r="F22" s="87"/>
      <c r="G22" s="87"/>
      <c r="H22" s="8"/>
      <c r="I22" s="8"/>
      <c r="J22" s="8"/>
      <c r="K22" s="69"/>
      <c r="L22" s="69"/>
      <c r="M22" s="69"/>
      <c r="N22" s="12">
        <f t="shared" si="2"/>
        <v>0</v>
      </c>
      <c r="O22" s="12">
        <f t="shared" si="3"/>
        <v>0</v>
      </c>
      <c r="P22" s="12">
        <f t="shared" si="4"/>
        <v>0</v>
      </c>
      <c r="U22" s="8"/>
      <c r="V22" s="8"/>
      <c r="W22" s="8"/>
      <c r="X22" s="96">
        <f t="shared" si="5"/>
        <v>0</v>
      </c>
      <c r="Y22" s="12">
        <f t="shared" si="6"/>
        <v>0</v>
      </c>
      <c r="Z22" s="12">
        <f t="shared" si="7"/>
        <v>0</v>
      </c>
    </row>
    <row r="23" spans="1:26" ht="47.25" x14ac:dyDescent="0.2">
      <c r="A23" s="35" t="s">
        <v>139</v>
      </c>
      <c r="B23" s="116"/>
      <c r="C23" s="9" t="s">
        <v>0</v>
      </c>
      <c r="D23" s="87" t="s">
        <v>0</v>
      </c>
      <c r="E23" s="87" t="s">
        <v>0</v>
      </c>
      <c r="F23" s="87" t="s">
        <v>0</v>
      </c>
      <c r="G23" s="87">
        <v>131</v>
      </c>
      <c r="H23" s="8">
        <f>7552000+248000+138168.57</f>
        <v>7938168.5700000003</v>
      </c>
      <c r="I23" s="8">
        <v>5455000</v>
      </c>
      <c r="J23" s="8">
        <v>5455000</v>
      </c>
      <c r="K23" s="69">
        <v>5455000</v>
      </c>
      <c r="L23" s="69">
        <v>5455000</v>
      </c>
      <c r="M23" s="69">
        <v>5455000</v>
      </c>
      <c r="N23" s="12">
        <f t="shared" si="2"/>
        <v>2483168.5700000003</v>
      </c>
      <c r="O23" s="12">
        <f t="shared" si="3"/>
        <v>0</v>
      </c>
      <c r="P23" s="12">
        <f t="shared" si="4"/>
        <v>0</v>
      </c>
      <c r="U23" s="8">
        <v>5902710.5800000001</v>
      </c>
      <c r="V23" s="8">
        <v>5455000</v>
      </c>
      <c r="W23" s="8">
        <v>5455000</v>
      </c>
      <c r="X23" s="96">
        <f t="shared" si="5"/>
        <v>2035457.9900000002</v>
      </c>
      <c r="Y23" s="12">
        <f t="shared" si="6"/>
        <v>0</v>
      </c>
      <c r="Z23" s="12">
        <f t="shared" si="7"/>
        <v>0</v>
      </c>
    </row>
    <row r="24" spans="1:26" x14ac:dyDescent="0.2">
      <c r="A24" s="10" t="s">
        <v>21</v>
      </c>
      <c r="B24" s="116"/>
      <c r="C24" s="9"/>
      <c r="D24" s="87"/>
      <c r="E24" s="87"/>
      <c r="F24" s="87"/>
      <c r="G24" s="87"/>
      <c r="H24" s="8"/>
      <c r="I24" s="8"/>
      <c r="J24" s="8"/>
      <c r="K24" s="69"/>
      <c r="L24" s="69"/>
      <c r="M24" s="69"/>
      <c r="N24" s="12">
        <f t="shared" si="2"/>
        <v>0</v>
      </c>
      <c r="O24" s="12">
        <f t="shared" si="3"/>
        <v>0</v>
      </c>
      <c r="P24" s="12">
        <f t="shared" si="4"/>
        <v>0</v>
      </c>
      <c r="U24" s="8"/>
      <c r="V24" s="8"/>
      <c r="W24" s="8"/>
      <c r="X24" s="96">
        <f t="shared" si="5"/>
        <v>0</v>
      </c>
      <c r="Y24" s="12">
        <f t="shared" si="6"/>
        <v>0</v>
      </c>
      <c r="Z24" s="12">
        <f t="shared" si="7"/>
        <v>0</v>
      </c>
    </row>
    <row r="25" spans="1:26" ht="63" x14ac:dyDescent="0.2">
      <c r="A25" s="35" t="s">
        <v>138</v>
      </c>
      <c r="B25" s="116"/>
      <c r="C25" s="9" t="s">
        <v>0</v>
      </c>
      <c r="D25" s="87" t="s">
        <v>0</v>
      </c>
      <c r="E25" s="87" t="s">
        <v>0</v>
      </c>
      <c r="F25" s="87" t="s">
        <v>0</v>
      </c>
      <c r="G25" s="87">
        <v>131</v>
      </c>
      <c r="H25" s="8">
        <f>7552000+248000+138168.57</f>
        <v>7938168.5700000003</v>
      </c>
      <c r="I25" s="8">
        <v>5455000</v>
      </c>
      <c r="J25" s="8">
        <v>5455000</v>
      </c>
      <c r="K25" s="69">
        <v>5455000</v>
      </c>
      <c r="L25" s="69">
        <v>5455000</v>
      </c>
      <c r="M25" s="69">
        <v>5455000</v>
      </c>
      <c r="N25" s="12">
        <f t="shared" si="2"/>
        <v>2483168.5700000003</v>
      </c>
      <c r="O25" s="12">
        <f t="shared" si="3"/>
        <v>0</v>
      </c>
      <c r="P25" s="12">
        <f t="shared" si="4"/>
        <v>0</v>
      </c>
      <c r="U25" s="8">
        <v>5902710.5800000001</v>
      </c>
      <c r="V25" s="8">
        <v>5455000</v>
      </c>
      <c r="W25" s="8">
        <v>5455000</v>
      </c>
      <c r="X25" s="97">
        <f t="shared" si="5"/>
        <v>2035457.9900000002</v>
      </c>
      <c r="Y25" s="12">
        <f t="shared" si="6"/>
        <v>0</v>
      </c>
      <c r="Z25" s="12">
        <f t="shared" si="7"/>
        <v>0</v>
      </c>
    </row>
    <row r="26" spans="1:26" hidden="1" x14ac:dyDescent="0.2">
      <c r="A26" s="33" t="s">
        <v>137</v>
      </c>
      <c r="B26" s="116"/>
      <c r="C26" s="9" t="s">
        <v>0</v>
      </c>
      <c r="D26" s="87" t="s">
        <v>0</v>
      </c>
      <c r="E26" s="87" t="s">
        <v>0</v>
      </c>
      <c r="F26" s="87" t="s">
        <v>0</v>
      </c>
      <c r="G26" s="87">
        <v>131</v>
      </c>
      <c r="H26" s="8"/>
      <c r="I26" s="8"/>
      <c r="J26" s="8"/>
      <c r="K26" s="69"/>
      <c r="L26" s="69"/>
      <c r="M26" s="69"/>
      <c r="N26" s="12">
        <f t="shared" si="2"/>
        <v>0</v>
      </c>
      <c r="O26" s="12">
        <f t="shared" si="3"/>
        <v>0</v>
      </c>
      <c r="P26" s="12">
        <f t="shared" si="4"/>
        <v>0</v>
      </c>
      <c r="U26" s="8"/>
      <c r="V26" s="8"/>
      <c r="W26" s="8"/>
      <c r="X26" s="96">
        <f t="shared" si="5"/>
        <v>0</v>
      </c>
      <c r="Y26" s="12">
        <f t="shared" si="6"/>
        <v>0</v>
      </c>
      <c r="Z26" s="12">
        <f t="shared" si="7"/>
        <v>0</v>
      </c>
    </row>
    <row r="27" spans="1:26" hidden="1" x14ac:dyDescent="0.2">
      <c r="A27" s="33" t="s">
        <v>82</v>
      </c>
      <c r="B27" s="116"/>
      <c r="C27" s="9" t="s">
        <v>0</v>
      </c>
      <c r="D27" s="87" t="s">
        <v>0</v>
      </c>
      <c r="E27" s="87" t="s">
        <v>0</v>
      </c>
      <c r="F27" s="87" t="s">
        <v>0</v>
      </c>
      <c r="G27" s="87">
        <v>131</v>
      </c>
      <c r="H27" s="8"/>
      <c r="I27" s="8"/>
      <c r="J27" s="8"/>
      <c r="K27" s="69"/>
      <c r="L27" s="69"/>
      <c r="M27" s="69"/>
      <c r="N27" s="12">
        <f t="shared" si="2"/>
        <v>0</v>
      </c>
      <c r="O27" s="12">
        <f t="shared" si="3"/>
        <v>0</v>
      </c>
      <c r="P27" s="12">
        <f t="shared" si="4"/>
        <v>0</v>
      </c>
      <c r="U27" s="8"/>
      <c r="V27" s="8"/>
      <c r="W27" s="8"/>
      <c r="X27" s="96">
        <f t="shared" si="5"/>
        <v>0</v>
      </c>
      <c r="Y27" s="12">
        <f t="shared" si="6"/>
        <v>0</v>
      </c>
      <c r="Z27" s="12">
        <f t="shared" si="7"/>
        <v>0</v>
      </c>
    </row>
    <row r="28" spans="1:26" hidden="1" x14ac:dyDescent="0.2">
      <c r="A28" s="33" t="s">
        <v>136</v>
      </c>
      <c r="B28" s="116"/>
      <c r="C28" s="9" t="s">
        <v>0</v>
      </c>
      <c r="D28" s="87" t="s">
        <v>0</v>
      </c>
      <c r="E28" s="87" t="s">
        <v>0</v>
      </c>
      <c r="F28" s="87" t="s">
        <v>0</v>
      </c>
      <c r="G28" s="87">
        <v>134</v>
      </c>
      <c r="H28" s="8"/>
      <c r="I28" s="8"/>
      <c r="J28" s="8"/>
      <c r="K28" s="69"/>
      <c r="L28" s="69"/>
      <c r="M28" s="69"/>
      <c r="N28" s="12">
        <f t="shared" si="2"/>
        <v>0</v>
      </c>
      <c r="O28" s="12">
        <f t="shared" si="3"/>
        <v>0</v>
      </c>
      <c r="P28" s="12">
        <f t="shared" si="4"/>
        <v>0</v>
      </c>
      <c r="U28" s="8"/>
      <c r="V28" s="8"/>
      <c r="W28" s="8"/>
      <c r="X28" s="96">
        <f t="shared" si="5"/>
        <v>0</v>
      </c>
      <c r="Y28" s="12">
        <f t="shared" si="6"/>
        <v>0</v>
      </c>
      <c r="Z28" s="12">
        <f t="shared" si="7"/>
        <v>0</v>
      </c>
    </row>
    <row r="29" spans="1:26" hidden="1" x14ac:dyDescent="0.2">
      <c r="A29" s="33" t="s">
        <v>135</v>
      </c>
      <c r="B29" s="116"/>
      <c r="C29" s="9" t="s">
        <v>0</v>
      </c>
      <c r="D29" s="87" t="s">
        <v>0</v>
      </c>
      <c r="E29" s="87" t="s">
        <v>0</v>
      </c>
      <c r="F29" s="87" t="s">
        <v>0</v>
      </c>
      <c r="G29" s="87">
        <v>135</v>
      </c>
      <c r="H29" s="8"/>
      <c r="I29" s="8"/>
      <c r="J29" s="8"/>
      <c r="K29" s="69"/>
      <c r="L29" s="69"/>
      <c r="M29" s="69"/>
      <c r="N29" s="12">
        <f t="shared" si="2"/>
        <v>0</v>
      </c>
      <c r="O29" s="12">
        <f t="shared" si="3"/>
        <v>0</v>
      </c>
      <c r="P29" s="12">
        <f t="shared" si="4"/>
        <v>0</v>
      </c>
      <c r="U29" s="8"/>
      <c r="V29" s="8"/>
      <c r="W29" s="8"/>
      <c r="X29" s="96">
        <f t="shared" si="5"/>
        <v>0</v>
      </c>
      <c r="Y29" s="12">
        <f t="shared" si="6"/>
        <v>0</v>
      </c>
      <c r="Z29" s="12">
        <f t="shared" si="7"/>
        <v>0</v>
      </c>
    </row>
    <row r="30" spans="1:26" hidden="1" x14ac:dyDescent="0.2">
      <c r="A30" s="33" t="s">
        <v>117</v>
      </c>
      <c r="B30" s="116"/>
      <c r="C30" s="9" t="s">
        <v>0</v>
      </c>
      <c r="D30" s="87" t="s">
        <v>0</v>
      </c>
      <c r="E30" s="87" t="s">
        <v>0</v>
      </c>
      <c r="F30" s="87" t="s">
        <v>0</v>
      </c>
      <c r="G30" s="87"/>
      <c r="H30" s="8"/>
      <c r="I30" s="8"/>
      <c r="J30" s="8"/>
      <c r="K30" s="69"/>
      <c r="L30" s="69"/>
      <c r="M30" s="69"/>
      <c r="N30" s="12">
        <f t="shared" si="2"/>
        <v>0</v>
      </c>
      <c r="O30" s="12">
        <f t="shared" si="3"/>
        <v>0</v>
      </c>
      <c r="P30" s="12">
        <f t="shared" si="4"/>
        <v>0</v>
      </c>
      <c r="U30" s="8"/>
      <c r="V30" s="8"/>
      <c r="W30" s="8"/>
      <c r="X30" s="96">
        <f t="shared" si="5"/>
        <v>0</v>
      </c>
      <c r="Y30" s="12">
        <f t="shared" si="6"/>
        <v>0</v>
      </c>
      <c r="Z30" s="12">
        <f t="shared" si="7"/>
        <v>0</v>
      </c>
    </row>
    <row r="31" spans="1:26" hidden="1" x14ac:dyDescent="0.2">
      <c r="A31" s="33" t="s">
        <v>134</v>
      </c>
      <c r="B31" s="116"/>
      <c r="C31" s="9" t="s">
        <v>0</v>
      </c>
      <c r="D31" s="87" t="s">
        <v>0</v>
      </c>
      <c r="E31" s="87" t="s">
        <v>0</v>
      </c>
      <c r="F31" s="87" t="s">
        <v>0</v>
      </c>
      <c r="G31" s="87">
        <v>140</v>
      </c>
      <c r="H31" s="15"/>
      <c r="I31" s="15"/>
      <c r="J31" s="15"/>
      <c r="K31" s="70"/>
      <c r="L31" s="70"/>
      <c r="M31" s="70"/>
      <c r="N31" s="12">
        <f t="shared" si="2"/>
        <v>0</v>
      </c>
      <c r="O31" s="12">
        <f t="shared" si="3"/>
        <v>0</v>
      </c>
      <c r="P31" s="12">
        <f t="shared" si="4"/>
        <v>0</v>
      </c>
      <c r="U31" s="15"/>
      <c r="V31" s="15"/>
      <c r="W31" s="15"/>
      <c r="X31" s="96">
        <f t="shared" si="5"/>
        <v>0</v>
      </c>
      <c r="Y31" s="12">
        <f t="shared" si="6"/>
        <v>0</v>
      </c>
      <c r="Z31" s="12">
        <f t="shared" si="7"/>
        <v>0</v>
      </c>
    </row>
    <row r="32" spans="1:26" hidden="1" x14ac:dyDescent="0.2">
      <c r="A32" s="10" t="s">
        <v>21</v>
      </c>
      <c r="B32" s="116"/>
      <c r="C32" s="9"/>
      <c r="D32" s="87"/>
      <c r="E32" s="87"/>
      <c r="F32" s="87"/>
      <c r="G32" s="87"/>
      <c r="H32" s="8"/>
      <c r="I32" s="8"/>
      <c r="J32" s="8"/>
      <c r="K32" s="69"/>
      <c r="L32" s="69"/>
      <c r="M32" s="69"/>
      <c r="N32" s="12">
        <f t="shared" si="2"/>
        <v>0</v>
      </c>
      <c r="O32" s="12">
        <f t="shared" si="3"/>
        <v>0</v>
      </c>
      <c r="P32" s="12">
        <f t="shared" si="4"/>
        <v>0</v>
      </c>
      <c r="U32" s="8"/>
      <c r="V32" s="8"/>
      <c r="W32" s="8"/>
      <c r="X32" s="96">
        <f t="shared" si="5"/>
        <v>0</v>
      </c>
      <c r="Y32" s="12">
        <f t="shared" si="6"/>
        <v>0</v>
      </c>
      <c r="Z32" s="12">
        <f t="shared" si="7"/>
        <v>0</v>
      </c>
    </row>
    <row r="33" spans="1:26" ht="31.5" hidden="1" x14ac:dyDescent="0.2">
      <c r="A33" s="33" t="s">
        <v>133</v>
      </c>
      <c r="B33" s="116"/>
      <c r="C33" s="9" t="s">
        <v>0</v>
      </c>
      <c r="D33" s="87" t="s">
        <v>0</v>
      </c>
      <c r="E33" s="87" t="s">
        <v>0</v>
      </c>
      <c r="F33" s="87" t="s">
        <v>0</v>
      </c>
      <c r="G33" s="87">
        <v>141</v>
      </c>
      <c r="H33" s="8"/>
      <c r="I33" s="8"/>
      <c r="J33" s="8"/>
      <c r="K33" s="69"/>
      <c r="L33" s="69"/>
      <c r="M33" s="69"/>
      <c r="N33" s="12">
        <f t="shared" si="2"/>
        <v>0</v>
      </c>
      <c r="O33" s="12">
        <f t="shared" si="3"/>
        <v>0</v>
      </c>
      <c r="P33" s="12">
        <f t="shared" si="4"/>
        <v>0</v>
      </c>
      <c r="U33" s="8"/>
      <c r="V33" s="8"/>
      <c r="W33" s="8"/>
      <c r="X33" s="96">
        <f t="shared" si="5"/>
        <v>0</v>
      </c>
      <c r="Y33" s="12">
        <f t="shared" si="6"/>
        <v>0</v>
      </c>
      <c r="Z33" s="12">
        <f t="shared" si="7"/>
        <v>0</v>
      </c>
    </row>
    <row r="34" spans="1:26" hidden="1" x14ac:dyDescent="0.2">
      <c r="A34" s="33" t="s">
        <v>132</v>
      </c>
      <c r="B34" s="116"/>
      <c r="C34" s="9" t="s">
        <v>0</v>
      </c>
      <c r="D34" s="87" t="s">
        <v>0</v>
      </c>
      <c r="E34" s="87" t="s">
        <v>0</v>
      </c>
      <c r="F34" s="87" t="s">
        <v>0</v>
      </c>
      <c r="G34" s="87">
        <v>142</v>
      </c>
      <c r="H34" s="8"/>
      <c r="I34" s="8"/>
      <c r="J34" s="8"/>
      <c r="K34" s="69"/>
      <c r="L34" s="69"/>
      <c r="M34" s="69"/>
      <c r="N34" s="12">
        <f t="shared" si="2"/>
        <v>0</v>
      </c>
      <c r="O34" s="12">
        <f t="shared" si="3"/>
        <v>0</v>
      </c>
      <c r="P34" s="12">
        <f t="shared" si="4"/>
        <v>0</v>
      </c>
      <c r="U34" s="8"/>
      <c r="V34" s="8"/>
      <c r="W34" s="8"/>
      <c r="X34" s="96">
        <f t="shared" si="5"/>
        <v>0</v>
      </c>
      <c r="Y34" s="12">
        <f t="shared" si="6"/>
        <v>0</v>
      </c>
      <c r="Z34" s="12">
        <f t="shared" si="7"/>
        <v>0</v>
      </c>
    </row>
    <row r="35" spans="1:26" hidden="1" x14ac:dyDescent="0.2">
      <c r="A35" s="33" t="s">
        <v>131</v>
      </c>
      <c r="B35" s="116"/>
      <c r="C35" s="9" t="s">
        <v>0</v>
      </c>
      <c r="D35" s="87" t="s">
        <v>0</v>
      </c>
      <c r="E35" s="87" t="s">
        <v>0</v>
      </c>
      <c r="F35" s="87" t="s">
        <v>0</v>
      </c>
      <c r="G35" s="87">
        <v>143</v>
      </c>
      <c r="H35" s="8"/>
      <c r="I35" s="8"/>
      <c r="J35" s="8"/>
      <c r="K35" s="69"/>
      <c r="L35" s="69"/>
      <c r="M35" s="69"/>
      <c r="N35" s="12">
        <f t="shared" si="2"/>
        <v>0</v>
      </c>
      <c r="O35" s="12">
        <f t="shared" si="3"/>
        <v>0</v>
      </c>
      <c r="P35" s="12">
        <f t="shared" si="4"/>
        <v>0</v>
      </c>
      <c r="U35" s="8"/>
      <c r="V35" s="8"/>
      <c r="W35" s="8"/>
      <c r="X35" s="96">
        <f t="shared" si="5"/>
        <v>0</v>
      </c>
      <c r="Y35" s="12">
        <f t="shared" si="6"/>
        <v>0</v>
      </c>
      <c r="Z35" s="12">
        <f t="shared" si="7"/>
        <v>0</v>
      </c>
    </row>
    <row r="36" spans="1:26" ht="31.5" hidden="1" x14ac:dyDescent="0.2">
      <c r="A36" s="33" t="s">
        <v>130</v>
      </c>
      <c r="B36" s="116">
        <v>110</v>
      </c>
      <c r="C36" s="9" t="s">
        <v>0</v>
      </c>
      <c r="D36" s="87" t="s">
        <v>0</v>
      </c>
      <c r="E36" s="87" t="s">
        <v>0</v>
      </c>
      <c r="F36" s="87" t="s">
        <v>0</v>
      </c>
      <c r="G36" s="87">
        <v>144</v>
      </c>
      <c r="H36" s="8"/>
      <c r="I36" s="8"/>
      <c r="J36" s="8"/>
      <c r="K36" s="69"/>
      <c r="L36" s="69"/>
      <c r="M36" s="69"/>
      <c r="N36" s="12">
        <f t="shared" si="2"/>
        <v>0</v>
      </c>
      <c r="O36" s="12">
        <f t="shared" si="3"/>
        <v>0</v>
      </c>
      <c r="P36" s="12">
        <f t="shared" si="4"/>
        <v>0</v>
      </c>
      <c r="U36" s="8"/>
      <c r="V36" s="8"/>
      <c r="W36" s="8"/>
      <c r="X36" s="96">
        <f t="shared" si="5"/>
        <v>0</v>
      </c>
      <c r="Y36" s="12">
        <f t="shared" si="6"/>
        <v>0</v>
      </c>
      <c r="Z36" s="12">
        <f t="shared" si="7"/>
        <v>0</v>
      </c>
    </row>
    <row r="37" spans="1:26" hidden="1" x14ac:dyDescent="0.2">
      <c r="A37" s="33" t="s">
        <v>129</v>
      </c>
      <c r="B37" s="116"/>
      <c r="C37" s="9" t="s">
        <v>0</v>
      </c>
      <c r="D37" s="87" t="s">
        <v>0</v>
      </c>
      <c r="E37" s="87" t="s">
        <v>0</v>
      </c>
      <c r="F37" s="87" t="s">
        <v>0</v>
      </c>
      <c r="G37" s="87">
        <v>145</v>
      </c>
      <c r="H37" s="8"/>
      <c r="I37" s="8"/>
      <c r="J37" s="8"/>
      <c r="K37" s="69"/>
      <c r="L37" s="69"/>
      <c r="M37" s="69"/>
      <c r="N37" s="12">
        <f t="shared" si="2"/>
        <v>0</v>
      </c>
      <c r="O37" s="12">
        <f t="shared" si="3"/>
        <v>0</v>
      </c>
      <c r="P37" s="12">
        <f t="shared" si="4"/>
        <v>0</v>
      </c>
      <c r="U37" s="8"/>
      <c r="V37" s="8"/>
      <c r="W37" s="8"/>
      <c r="X37" s="96">
        <f t="shared" si="5"/>
        <v>0</v>
      </c>
      <c r="Y37" s="12">
        <f t="shared" si="6"/>
        <v>0</v>
      </c>
      <c r="Z37" s="12">
        <f t="shared" si="7"/>
        <v>0</v>
      </c>
    </row>
    <row r="38" spans="1:26" hidden="1" x14ac:dyDescent="0.2">
      <c r="A38" s="33" t="s">
        <v>117</v>
      </c>
      <c r="B38" s="116"/>
      <c r="C38" s="9" t="s">
        <v>0</v>
      </c>
      <c r="D38" s="87" t="s">
        <v>0</v>
      </c>
      <c r="E38" s="87" t="s">
        <v>0</v>
      </c>
      <c r="F38" s="87" t="s">
        <v>0</v>
      </c>
      <c r="G38" s="87"/>
      <c r="H38" s="8"/>
      <c r="I38" s="8"/>
      <c r="J38" s="8"/>
      <c r="K38" s="69"/>
      <c r="L38" s="69"/>
      <c r="M38" s="69"/>
      <c r="N38" s="12">
        <f t="shared" si="2"/>
        <v>0</v>
      </c>
      <c r="O38" s="12">
        <f t="shared" si="3"/>
        <v>0</v>
      </c>
      <c r="P38" s="12">
        <f t="shared" si="4"/>
        <v>0</v>
      </c>
      <c r="U38" s="8"/>
      <c r="V38" s="8"/>
      <c r="W38" s="8"/>
      <c r="X38" s="96">
        <f t="shared" si="5"/>
        <v>0</v>
      </c>
      <c r="Y38" s="12">
        <f t="shared" si="6"/>
        <v>0</v>
      </c>
      <c r="Z38" s="12">
        <f t="shared" si="7"/>
        <v>0</v>
      </c>
    </row>
    <row r="39" spans="1:26" hidden="1" x14ac:dyDescent="0.2">
      <c r="A39" s="33" t="s">
        <v>128</v>
      </c>
      <c r="B39" s="116"/>
      <c r="C39" s="9" t="s">
        <v>0</v>
      </c>
      <c r="D39" s="87" t="s">
        <v>0</v>
      </c>
      <c r="E39" s="87" t="s">
        <v>0</v>
      </c>
      <c r="F39" s="87" t="s">
        <v>0</v>
      </c>
      <c r="G39" s="87">
        <v>150</v>
      </c>
      <c r="H39" s="8"/>
      <c r="I39" s="8"/>
      <c r="J39" s="8"/>
      <c r="K39" s="69"/>
      <c r="L39" s="69"/>
      <c r="M39" s="69"/>
      <c r="N39" s="12">
        <f t="shared" si="2"/>
        <v>0</v>
      </c>
      <c r="O39" s="12">
        <f t="shared" si="3"/>
        <v>0</v>
      </c>
      <c r="P39" s="12">
        <f t="shared" si="4"/>
        <v>0</v>
      </c>
      <c r="U39" s="8"/>
      <c r="V39" s="8"/>
      <c r="W39" s="8"/>
      <c r="X39" s="96">
        <f t="shared" si="5"/>
        <v>0</v>
      </c>
      <c r="Y39" s="12">
        <f t="shared" si="6"/>
        <v>0</v>
      </c>
      <c r="Z39" s="12">
        <f t="shared" si="7"/>
        <v>0</v>
      </c>
    </row>
    <row r="40" spans="1:26" hidden="1" x14ac:dyDescent="0.2">
      <c r="A40" s="10" t="s">
        <v>21</v>
      </c>
      <c r="B40" s="116"/>
      <c r="C40" s="9"/>
      <c r="D40" s="87"/>
      <c r="E40" s="87"/>
      <c r="F40" s="87"/>
      <c r="G40" s="87"/>
      <c r="H40" s="8"/>
      <c r="I40" s="8"/>
      <c r="J40" s="8"/>
      <c r="K40" s="69"/>
      <c r="L40" s="69"/>
      <c r="M40" s="69"/>
      <c r="N40" s="12">
        <f t="shared" si="2"/>
        <v>0</v>
      </c>
      <c r="O40" s="12">
        <f t="shared" si="3"/>
        <v>0</v>
      </c>
      <c r="P40" s="12">
        <f t="shared" si="4"/>
        <v>0</v>
      </c>
      <c r="U40" s="8"/>
      <c r="V40" s="8"/>
      <c r="W40" s="8"/>
      <c r="X40" s="96">
        <f t="shared" si="5"/>
        <v>0</v>
      </c>
      <c r="Y40" s="12">
        <f t="shared" si="6"/>
        <v>0</v>
      </c>
      <c r="Z40" s="12">
        <f t="shared" si="7"/>
        <v>0</v>
      </c>
    </row>
    <row r="41" spans="1:26" ht="47.25" hidden="1" x14ac:dyDescent="0.2">
      <c r="A41" s="33" t="s">
        <v>127</v>
      </c>
      <c r="B41" s="116"/>
      <c r="C41" s="9" t="s">
        <v>0</v>
      </c>
      <c r="D41" s="87" t="s">
        <v>0</v>
      </c>
      <c r="E41" s="87" t="s">
        <v>0</v>
      </c>
      <c r="F41" s="87" t="s">
        <v>0</v>
      </c>
      <c r="G41" s="87">
        <v>154</v>
      </c>
      <c r="H41" s="8"/>
      <c r="I41" s="8"/>
      <c r="J41" s="8"/>
      <c r="K41" s="69"/>
      <c r="L41" s="69"/>
      <c r="M41" s="69"/>
      <c r="N41" s="12">
        <f t="shared" si="2"/>
        <v>0</v>
      </c>
      <c r="O41" s="12">
        <f t="shared" si="3"/>
        <v>0</v>
      </c>
      <c r="P41" s="12">
        <f t="shared" si="4"/>
        <v>0</v>
      </c>
      <c r="U41" s="8"/>
      <c r="V41" s="8"/>
      <c r="W41" s="8"/>
      <c r="X41" s="96">
        <f t="shared" si="5"/>
        <v>0</v>
      </c>
      <c r="Y41" s="12">
        <f t="shared" si="6"/>
        <v>0</v>
      </c>
      <c r="Z41" s="12">
        <f t="shared" si="7"/>
        <v>0</v>
      </c>
    </row>
    <row r="42" spans="1:26" hidden="1" x14ac:dyDescent="0.2">
      <c r="A42" s="10" t="s">
        <v>126</v>
      </c>
      <c r="B42" s="116"/>
      <c r="C42" s="9" t="s">
        <v>0</v>
      </c>
      <c r="D42" s="87" t="s">
        <v>0</v>
      </c>
      <c r="E42" s="87" t="s">
        <v>0</v>
      </c>
      <c r="F42" s="87" t="s">
        <v>0</v>
      </c>
      <c r="G42" s="87">
        <v>180</v>
      </c>
      <c r="H42" s="15"/>
      <c r="I42" s="15"/>
      <c r="J42" s="15"/>
      <c r="K42" s="70"/>
      <c r="L42" s="70"/>
      <c r="M42" s="70"/>
      <c r="N42" s="12">
        <f t="shared" si="2"/>
        <v>0</v>
      </c>
      <c r="O42" s="12">
        <f t="shared" si="3"/>
        <v>0</v>
      </c>
      <c r="P42" s="12">
        <f t="shared" si="4"/>
        <v>0</v>
      </c>
      <c r="U42" s="15"/>
      <c r="V42" s="15"/>
      <c r="W42" s="15"/>
      <c r="X42" s="96">
        <f t="shared" si="5"/>
        <v>0</v>
      </c>
      <c r="Y42" s="12">
        <f t="shared" si="6"/>
        <v>0</v>
      </c>
      <c r="Z42" s="12">
        <f t="shared" si="7"/>
        <v>0</v>
      </c>
    </row>
    <row r="43" spans="1:26" hidden="1" x14ac:dyDescent="0.2">
      <c r="A43" s="10" t="s">
        <v>21</v>
      </c>
      <c r="B43" s="116"/>
      <c r="C43" s="9"/>
      <c r="D43" s="87"/>
      <c r="E43" s="87"/>
      <c r="F43" s="87"/>
      <c r="G43" s="87"/>
      <c r="H43" s="8"/>
      <c r="I43" s="8"/>
      <c r="J43" s="8"/>
      <c r="K43" s="69"/>
      <c r="L43" s="69"/>
      <c r="M43" s="69"/>
      <c r="N43" s="12">
        <f t="shared" si="2"/>
        <v>0</v>
      </c>
      <c r="O43" s="12">
        <f t="shared" si="3"/>
        <v>0</v>
      </c>
      <c r="P43" s="12">
        <f t="shared" si="4"/>
        <v>0</v>
      </c>
      <c r="U43" s="8"/>
      <c r="V43" s="8"/>
      <c r="W43" s="8"/>
      <c r="X43" s="96">
        <f t="shared" si="5"/>
        <v>0</v>
      </c>
      <c r="Y43" s="12">
        <f t="shared" si="6"/>
        <v>0</v>
      </c>
      <c r="Z43" s="12">
        <f t="shared" si="7"/>
        <v>0</v>
      </c>
    </row>
    <row r="44" spans="1:26" hidden="1" x14ac:dyDescent="0.2">
      <c r="A44" s="33" t="s">
        <v>125</v>
      </c>
      <c r="B44" s="116"/>
      <c r="C44" s="9" t="s">
        <v>0</v>
      </c>
      <c r="D44" s="87" t="s">
        <v>0</v>
      </c>
      <c r="E44" s="87" t="s">
        <v>0</v>
      </c>
      <c r="F44" s="87" t="s">
        <v>0</v>
      </c>
      <c r="G44" s="87">
        <v>189</v>
      </c>
      <c r="H44" s="8"/>
      <c r="I44" s="8"/>
      <c r="J44" s="8"/>
      <c r="K44" s="69"/>
      <c r="L44" s="69"/>
      <c r="M44" s="69"/>
      <c r="N44" s="12">
        <f t="shared" si="2"/>
        <v>0</v>
      </c>
      <c r="O44" s="12">
        <f t="shared" si="3"/>
        <v>0</v>
      </c>
      <c r="P44" s="12">
        <f t="shared" si="4"/>
        <v>0</v>
      </c>
      <c r="U44" s="8"/>
      <c r="V44" s="8"/>
      <c r="W44" s="8"/>
      <c r="X44" s="96">
        <f t="shared" si="5"/>
        <v>0</v>
      </c>
      <c r="Y44" s="12">
        <f t="shared" si="6"/>
        <v>0</v>
      </c>
      <c r="Z44" s="12">
        <f t="shared" si="7"/>
        <v>0</v>
      </c>
    </row>
    <row r="45" spans="1:26" hidden="1" x14ac:dyDescent="0.2">
      <c r="A45" s="33" t="s">
        <v>117</v>
      </c>
      <c r="B45" s="116"/>
      <c r="C45" s="9" t="s">
        <v>0</v>
      </c>
      <c r="D45" s="87" t="s">
        <v>0</v>
      </c>
      <c r="E45" s="87" t="s">
        <v>0</v>
      </c>
      <c r="F45" s="87" t="s">
        <v>0</v>
      </c>
      <c r="G45" s="87"/>
      <c r="H45" s="8"/>
      <c r="I45" s="8"/>
      <c r="J45" s="8"/>
      <c r="K45" s="69"/>
      <c r="L45" s="69"/>
      <c r="M45" s="69"/>
      <c r="N45" s="12">
        <f t="shared" si="2"/>
        <v>0</v>
      </c>
      <c r="O45" s="12">
        <f t="shared" si="3"/>
        <v>0</v>
      </c>
      <c r="P45" s="12">
        <f t="shared" si="4"/>
        <v>0</v>
      </c>
      <c r="U45" s="8"/>
      <c r="V45" s="8"/>
      <c r="W45" s="8"/>
      <c r="X45" s="96">
        <f t="shared" si="5"/>
        <v>0</v>
      </c>
      <c r="Y45" s="12">
        <f t="shared" si="6"/>
        <v>0</v>
      </c>
      <c r="Z45" s="12">
        <f t="shared" si="7"/>
        <v>0</v>
      </c>
    </row>
    <row r="46" spans="1:26" ht="17.25" hidden="1" customHeight="1" x14ac:dyDescent="0.2">
      <c r="A46" s="10" t="s">
        <v>124</v>
      </c>
      <c r="B46" s="116"/>
      <c r="C46" s="9" t="s">
        <v>0</v>
      </c>
      <c r="D46" s="87" t="s">
        <v>0</v>
      </c>
      <c r="E46" s="87" t="s">
        <v>0</v>
      </c>
      <c r="F46" s="87" t="s">
        <v>0</v>
      </c>
      <c r="G46" s="87">
        <v>400</v>
      </c>
      <c r="H46" s="15"/>
      <c r="I46" s="15"/>
      <c r="J46" s="15"/>
      <c r="K46" s="70"/>
      <c r="L46" s="70"/>
      <c r="M46" s="70"/>
      <c r="N46" s="12">
        <f t="shared" si="2"/>
        <v>0</v>
      </c>
      <c r="O46" s="12">
        <f t="shared" si="3"/>
        <v>0</v>
      </c>
      <c r="P46" s="12">
        <f t="shared" si="4"/>
        <v>0</v>
      </c>
      <c r="U46" s="15"/>
      <c r="V46" s="15"/>
      <c r="W46" s="15"/>
      <c r="X46" s="96">
        <f t="shared" si="5"/>
        <v>0</v>
      </c>
      <c r="Y46" s="12">
        <f t="shared" si="6"/>
        <v>0</v>
      </c>
      <c r="Z46" s="12">
        <f t="shared" si="7"/>
        <v>0</v>
      </c>
    </row>
    <row r="47" spans="1:26" ht="17.25" hidden="1" customHeight="1" x14ac:dyDescent="0.2">
      <c r="A47" s="10" t="s">
        <v>123</v>
      </c>
      <c r="B47" s="116"/>
      <c r="C47" s="9"/>
      <c r="D47" s="87"/>
      <c r="E47" s="87"/>
      <c r="F47" s="87"/>
      <c r="G47" s="87">
        <v>410</v>
      </c>
      <c r="H47" s="15"/>
      <c r="I47" s="15"/>
      <c r="J47" s="15"/>
      <c r="K47" s="70"/>
      <c r="L47" s="70"/>
      <c r="M47" s="70"/>
      <c r="N47" s="12">
        <f t="shared" si="2"/>
        <v>0</v>
      </c>
      <c r="O47" s="12">
        <f t="shared" si="3"/>
        <v>0</v>
      </c>
      <c r="P47" s="12">
        <f t="shared" si="4"/>
        <v>0</v>
      </c>
      <c r="U47" s="15"/>
      <c r="V47" s="15"/>
      <c r="W47" s="15"/>
      <c r="X47" s="96">
        <f t="shared" si="5"/>
        <v>0</v>
      </c>
      <c r="Y47" s="12">
        <f t="shared" si="6"/>
        <v>0</v>
      </c>
      <c r="Z47" s="12">
        <f t="shared" si="7"/>
        <v>0</v>
      </c>
    </row>
    <row r="48" spans="1:26" hidden="1" x14ac:dyDescent="0.2">
      <c r="A48" s="10" t="s">
        <v>21</v>
      </c>
      <c r="B48" s="116"/>
      <c r="C48" s="9"/>
      <c r="D48" s="87"/>
      <c r="E48" s="87"/>
      <c r="F48" s="87"/>
      <c r="G48" s="87"/>
      <c r="H48" s="8"/>
      <c r="I48" s="8"/>
      <c r="J48" s="8"/>
      <c r="K48" s="69"/>
      <c r="L48" s="69"/>
      <c r="M48" s="69"/>
      <c r="N48" s="12">
        <f t="shared" si="2"/>
        <v>0</v>
      </c>
      <c r="O48" s="12">
        <f t="shared" si="3"/>
        <v>0</v>
      </c>
      <c r="P48" s="12">
        <f t="shared" si="4"/>
        <v>0</v>
      </c>
      <c r="U48" s="8"/>
      <c r="V48" s="8"/>
      <c r="W48" s="8"/>
      <c r="X48" s="96">
        <f t="shared" si="5"/>
        <v>0</v>
      </c>
      <c r="Y48" s="12">
        <f t="shared" si="6"/>
        <v>0</v>
      </c>
      <c r="Z48" s="12">
        <f t="shared" si="7"/>
        <v>0</v>
      </c>
    </row>
    <row r="49" spans="1:26" ht="17.25" hidden="1" customHeight="1" x14ac:dyDescent="0.2">
      <c r="A49" s="10" t="s">
        <v>122</v>
      </c>
      <c r="B49" s="116"/>
      <c r="C49" s="9"/>
      <c r="D49" s="87"/>
      <c r="E49" s="87"/>
      <c r="F49" s="87"/>
      <c r="G49" s="87">
        <v>411</v>
      </c>
      <c r="H49" s="15"/>
      <c r="I49" s="15"/>
      <c r="J49" s="15"/>
      <c r="K49" s="70"/>
      <c r="L49" s="70"/>
      <c r="M49" s="70"/>
      <c r="N49" s="12">
        <f t="shared" si="2"/>
        <v>0</v>
      </c>
      <c r="O49" s="12">
        <f t="shared" si="3"/>
        <v>0</v>
      </c>
      <c r="P49" s="12">
        <f t="shared" si="4"/>
        <v>0</v>
      </c>
      <c r="U49" s="15"/>
      <c r="V49" s="15"/>
      <c r="W49" s="15"/>
      <c r="X49" s="96">
        <f t="shared" si="5"/>
        <v>0</v>
      </c>
      <c r="Y49" s="12">
        <f t="shared" si="6"/>
        <v>0</v>
      </c>
      <c r="Z49" s="12">
        <f t="shared" si="7"/>
        <v>0</v>
      </c>
    </row>
    <row r="50" spans="1:26" ht="19.5" hidden="1" customHeight="1" x14ac:dyDescent="0.2">
      <c r="A50" s="10" t="s">
        <v>121</v>
      </c>
      <c r="B50" s="116"/>
      <c r="C50" s="9"/>
      <c r="D50" s="87"/>
      <c r="E50" s="87"/>
      <c r="F50" s="87"/>
      <c r="G50" s="87">
        <v>440</v>
      </c>
      <c r="H50" s="8"/>
      <c r="I50" s="8"/>
      <c r="J50" s="8"/>
      <c r="K50" s="69"/>
      <c r="L50" s="69"/>
      <c r="M50" s="69"/>
      <c r="N50" s="12">
        <f t="shared" si="2"/>
        <v>0</v>
      </c>
      <c r="O50" s="12">
        <f t="shared" si="3"/>
        <v>0</v>
      </c>
      <c r="P50" s="12">
        <f t="shared" si="4"/>
        <v>0</v>
      </c>
      <c r="U50" s="8"/>
      <c r="V50" s="8"/>
      <c r="W50" s="8"/>
      <c r="X50" s="96">
        <f t="shared" si="5"/>
        <v>0</v>
      </c>
      <c r="Y50" s="12">
        <f t="shared" si="6"/>
        <v>0</v>
      </c>
      <c r="Z50" s="12">
        <f t="shared" si="7"/>
        <v>0</v>
      </c>
    </row>
    <row r="51" spans="1:26" ht="19.5" hidden="1" customHeight="1" x14ac:dyDescent="0.2">
      <c r="A51" s="10" t="s">
        <v>120</v>
      </c>
      <c r="B51" s="116"/>
      <c r="C51" s="9"/>
      <c r="D51" s="87"/>
      <c r="E51" s="87"/>
      <c r="F51" s="87"/>
      <c r="G51" s="87">
        <v>446</v>
      </c>
      <c r="H51" s="8"/>
      <c r="I51" s="8"/>
      <c r="J51" s="8"/>
      <c r="K51" s="69"/>
      <c r="L51" s="69"/>
      <c r="M51" s="69"/>
      <c r="N51" s="12">
        <f t="shared" si="2"/>
        <v>0</v>
      </c>
      <c r="O51" s="12">
        <f t="shared" si="3"/>
        <v>0</v>
      </c>
      <c r="P51" s="12">
        <f t="shared" si="4"/>
        <v>0</v>
      </c>
      <c r="U51" s="8"/>
      <c r="V51" s="8"/>
      <c r="W51" s="8"/>
      <c r="X51" s="96">
        <f t="shared" si="5"/>
        <v>0</v>
      </c>
      <c r="Y51" s="12">
        <f t="shared" si="6"/>
        <v>0</v>
      </c>
      <c r="Z51" s="12">
        <f t="shared" si="7"/>
        <v>0</v>
      </c>
    </row>
    <row r="52" spans="1:26" ht="34.5" hidden="1" customHeight="1" x14ac:dyDescent="0.2">
      <c r="A52" s="10" t="s">
        <v>119</v>
      </c>
      <c r="B52" s="116"/>
      <c r="C52" s="9"/>
      <c r="D52" s="87"/>
      <c r="E52" s="87"/>
      <c r="F52" s="87"/>
      <c r="G52" s="87">
        <v>449</v>
      </c>
      <c r="H52" s="8"/>
      <c r="I52" s="8"/>
      <c r="J52" s="8"/>
      <c r="K52" s="69"/>
      <c r="L52" s="69"/>
      <c r="M52" s="69"/>
      <c r="N52" s="12">
        <f t="shared" si="2"/>
        <v>0</v>
      </c>
      <c r="O52" s="12">
        <f t="shared" si="3"/>
        <v>0</v>
      </c>
      <c r="P52" s="12">
        <f t="shared" si="4"/>
        <v>0</v>
      </c>
      <c r="U52" s="8"/>
      <c r="V52" s="8"/>
      <c r="W52" s="8"/>
      <c r="X52" s="96">
        <f t="shared" si="5"/>
        <v>0</v>
      </c>
      <c r="Y52" s="12">
        <f t="shared" si="6"/>
        <v>0</v>
      </c>
      <c r="Z52" s="12">
        <f t="shared" si="7"/>
        <v>0</v>
      </c>
    </row>
    <row r="53" spans="1:26" hidden="1" x14ac:dyDescent="0.2">
      <c r="A53" s="33" t="s">
        <v>82</v>
      </c>
      <c r="B53" s="116"/>
      <c r="C53" s="9"/>
      <c r="D53" s="87"/>
      <c r="E53" s="87"/>
      <c r="F53" s="87"/>
      <c r="G53" s="87"/>
      <c r="H53" s="8"/>
      <c r="I53" s="8"/>
      <c r="J53" s="8"/>
      <c r="K53" s="69"/>
      <c r="L53" s="69"/>
      <c r="M53" s="69"/>
      <c r="N53" s="12">
        <f t="shared" si="2"/>
        <v>0</v>
      </c>
      <c r="O53" s="12">
        <f t="shared" si="3"/>
        <v>0</v>
      </c>
      <c r="P53" s="12">
        <f t="shared" si="4"/>
        <v>0</v>
      </c>
      <c r="U53" s="8"/>
      <c r="V53" s="8"/>
      <c r="W53" s="8"/>
      <c r="X53" s="96">
        <f t="shared" si="5"/>
        <v>0</v>
      </c>
      <c r="Y53" s="12">
        <f t="shared" si="6"/>
        <v>0</v>
      </c>
      <c r="Z53" s="12">
        <f t="shared" si="7"/>
        <v>0</v>
      </c>
    </row>
    <row r="54" spans="1:26" hidden="1" x14ac:dyDescent="0.2">
      <c r="A54" s="10" t="s">
        <v>118</v>
      </c>
      <c r="B54" s="34">
        <v>115</v>
      </c>
      <c r="C54" s="9" t="s">
        <v>0</v>
      </c>
      <c r="D54" s="87" t="s">
        <v>0</v>
      </c>
      <c r="E54" s="87" t="s">
        <v>0</v>
      </c>
      <c r="F54" s="87" t="s">
        <v>0</v>
      </c>
      <c r="G54" s="87"/>
      <c r="H54" s="8"/>
      <c r="I54" s="8"/>
      <c r="J54" s="8"/>
      <c r="K54" s="69"/>
      <c r="L54" s="69"/>
      <c r="M54" s="69"/>
      <c r="N54" s="12">
        <f t="shared" si="2"/>
        <v>0</v>
      </c>
      <c r="O54" s="12">
        <f t="shared" si="3"/>
        <v>0</v>
      </c>
      <c r="P54" s="12">
        <f t="shared" si="4"/>
        <v>0</v>
      </c>
      <c r="U54" s="8"/>
      <c r="V54" s="8"/>
      <c r="W54" s="8"/>
      <c r="X54" s="96">
        <f t="shared" si="5"/>
        <v>0</v>
      </c>
      <c r="Y54" s="12">
        <f t="shared" si="6"/>
        <v>0</v>
      </c>
      <c r="Z54" s="12">
        <f t="shared" si="7"/>
        <v>0</v>
      </c>
    </row>
    <row r="55" spans="1:26" x14ac:dyDescent="0.25">
      <c r="A55" s="31" t="s">
        <v>115</v>
      </c>
      <c r="B55" s="34">
        <v>120</v>
      </c>
      <c r="C55" s="9" t="s">
        <v>0</v>
      </c>
      <c r="D55" s="87" t="s">
        <v>0</v>
      </c>
      <c r="E55" s="87" t="s">
        <v>0</v>
      </c>
      <c r="F55" s="23" t="s">
        <v>108</v>
      </c>
      <c r="G55" s="20">
        <v>131</v>
      </c>
      <c r="H55" s="15">
        <f>70046522.14+121496.96+1069276.09</f>
        <v>71237295.189999998</v>
      </c>
      <c r="I55" s="15">
        <v>63028181.600000001</v>
      </c>
      <c r="J55" s="15">
        <v>62779336.200000003</v>
      </c>
      <c r="K55" s="70">
        <v>68806882.140000001</v>
      </c>
      <c r="L55" s="70">
        <v>63028181.600000001</v>
      </c>
      <c r="M55" s="70">
        <v>62779336.200000003</v>
      </c>
      <c r="N55" s="12">
        <f t="shared" si="2"/>
        <v>2430413.049999997</v>
      </c>
      <c r="O55" s="12">
        <f t="shared" si="3"/>
        <v>0</v>
      </c>
      <c r="P55" s="12">
        <f t="shared" si="4"/>
        <v>0</v>
      </c>
      <c r="Q55" s="12">
        <f>K55+2292687.8</f>
        <v>71099569.939999998</v>
      </c>
      <c r="U55" s="15">
        <v>70046522.140000001</v>
      </c>
      <c r="V55" s="15">
        <v>63028181.600000001</v>
      </c>
      <c r="W55" s="15">
        <v>62779336.200000003</v>
      </c>
      <c r="X55" s="96">
        <f t="shared" si="5"/>
        <v>1190773.049999997</v>
      </c>
      <c r="Y55" s="12">
        <f t="shared" si="6"/>
        <v>0</v>
      </c>
      <c r="Z55" s="12">
        <f t="shared" si="7"/>
        <v>0</v>
      </c>
    </row>
    <row r="56" spans="1:26" x14ac:dyDescent="0.2">
      <c r="A56" s="26" t="s">
        <v>92</v>
      </c>
      <c r="B56" s="110">
        <v>130</v>
      </c>
      <c r="C56" s="9" t="s">
        <v>0</v>
      </c>
      <c r="D56" s="87" t="s">
        <v>0</v>
      </c>
      <c r="E56" s="87" t="s">
        <v>0</v>
      </c>
      <c r="F56" s="87" t="s">
        <v>0</v>
      </c>
      <c r="G56" s="20">
        <v>152</v>
      </c>
      <c r="H56" s="15">
        <f>H60+H64+H65+H58+H59</f>
        <v>15678103.280000001</v>
      </c>
      <c r="I56" s="15">
        <v>15261003.48</v>
      </c>
      <c r="J56" s="15">
        <v>14596922.68</v>
      </c>
      <c r="K56" s="71">
        <v>15678103.279999999</v>
      </c>
      <c r="L56" s="70">
        <v>15261003.48</v>
      </c>
      <c r="M56" s="70">
        <v>14596922.68</v>
      </c>
      <c r="N56" s="12">
        <f t="shared" si="2"/>
        <v>0</v>
      </c>
      <c r="O56" s="12">
        <f t="shared" si="3"/>
        <v>0</v>
      </c>
      <c r="P56" s="12">
        <f t="shared" si="4"/>
        <v>0</v>
      </c>
      <c r="U56" s="62">
        <v>15678103.279999999</v>
      </c>
      <c r="V56" s="15">
        <v>15261003.48</v>
      </c>
      <c r="W56" s="15">
        <v>14596922.68</v>
      </c>
      <c r="X56" s="96">
        <f t="shared" si="5"/>
        <v>0</v>
      </c>
      <c r="Y56" s="12">
        <f t="shared" si="6"/>
        <v>0</v>
      </c>
      <c r="Z56" s="12">
        <f t="shared" si="7"/>
        <v>0</v>
      </c>
    </row>
    <row r="57" spans="1:26" x14ac:dyDescent="0.2">
      <c r="A57" s="10" t="s">
        <v>21</v>
      </c>
      <c r="B57" s="111"/>
      <c r="C57" s="9"/>
      <c r="D57" s="87"/>
      <c r="E57" s="87"/>
      <c r="F57" s="87"/>
      <c r="G57" s="87"/>
      <c r="H57" s="8"/>
      <c r="I57" s="8"/>
      <c r="J57" s="8"/>
      <c r="K57" s="69"/>
      <c r="L57" s="69"/>
      <c r="M57" s="69"/>
      <c r="N57" s="12">
        <f t="shared" si="2"/>
        <v>0</v>
      </c>
      <c r="O57" s="12">
        <f t="shared" si="3"/>
        <v>0</v>
      </c>
      <c r="P57" s="12">
        <f t="shared" si="4"/>
        <v>0</v>
      </c>
      <c r="U57" s="8"/>
      <c r="V57" s="8"/>
      <c r="W57" s="8"/>
      <c r="X57" s="96">
        <f t="shared" si="5"/>
        <v>0</v>
      </c>
      <c r="Y57" s="12">
        <f t="shared" si="6"/>
        <v>0</v>
      </c>
      <c r="Z57" s="12">
        <f t="shared" si="7"/>
        <v>0</v>
      </c>
    </row>
    <row r="58" spans="1:26" ht="130.5" customHeight="1" x14ac:dyDescent="0.2">
      <c r="A58" s="27" t="s">
        <v>185</v>
      </c>
      <c r="B58" s="111"/>
      <c r="C58" s="82" t="s">
        <v>4</v>
      </c>
      <c r="D58" s="87" t="s">
        <v>4</v>
      </c>
      <c r="E58" s="87" t="s">
        <v>4</v>
      </c>
      <c r="F58" s="87" t="s">
        <v>5</v>
      </c>
      <c r="G58" s="87">
        <v>152</v>
      </c>
      <c r="H58" s="8">
        <f>H178</f>
        <v>0</v>
      </c>
      <c r="I58" s="84">
        <v>0</v>
      </c>
      <c r="J58" s="84">
        <v>0</v>
      </c>
      <c r="K58" s="69"/>
      <c r="L58" s="69"/>
      <c r="M58" s="69"/>
      <c r="N58" s="12"/>
      <c r="O58" s="12"/>
      <c r="P58" s="12"/>
      <c r="U58" s="84">
        <v>577109.38</v>
      </c>
      <c r="V58" s="84"/>
      <c r="W58" s="84"/>
      <c r="X58" s="96">
        <f t="shared" si="5"/>
        <v>-577109.38</v>
      </c>
      <c r="Y58" s="12">
        <f t="shared" ref="Y58" si="8">I58-V58</f>
        <v>0</v>
      </c>
      <c r="Z58" s="12">
        <f t="shared" ref="Z58" si="9">J58-W58</f>
        <v>0</v>
      </c>
    </row>
    <row r="59" spans="1:26" ht="47.25" x14ac:dyDescent="0.2">
      <c r="A59" s="10" t="s">
        <v>91</v>
      </c>
      <c r="B59" s="111"/>
      <c r="C59" s="57" t="s">
        <v>4</v>
      </c>
      <c r="D59" s="87" t="s">
        <v>4</v>
      </c>
      <c r="E59" s="87" t="s">
        <v>4</v>
      </c>
      <c r="F59" s="16" t="s">
        <v>88</v>
      </c>
      <c r="G59" s="87">
        <v>152</v>
      </c>
      <c r="H59" s="8">
        <f>H173</f>
        <v>1918182.38</v>
      </c>
      <c r="I59" s="8">
        <v>500000</v>
      </c>
      <c r="J59" s="8">
        <v>0</v>
      </c>
      <c r="K59" s="69"/>
      <c r="L59" s="69">
        <v>500000</v>
      </c>
      <c r="M59" s="69"/>
      <c r="N59" s="12">
        <f t="shared" si="2"/>
        <v>1918182.38</v>
      </c>
      <c r="O59" s="12">
        <f t="shared" si="3"/>
        <v>0</v>
      </c>
      <c r="P59" s="12">
        <f t="shared" si="4"/>
        <v>0</v>
      </c>
      <c r="U59" s="8"/>
      <c r="V59" s="8">
        <v>500000</v>
      </c>
      <c r="W59" s="8"/>
      <c r="X59" s="96">
        <f t="shared" si="5"/>
        <v>1918182.38</v>
      </c>
      <c r="Y59" s="12">
        <f t="shared" si="6"/>
        <v>0</v>
      </c>
      <c r="Z59" s="12">
        <f t="shared" si="7"/>
        <v>0</v>
      </c>
    </row>
    <row r="60" spans="1:26" ht="105.75" customHeight="1" x14ac:dyDescent="0.2">
      <c r="A60" s="27" t="s">
        <v>87</v>
      </c>
      <c r="B60" s="111"/>
      <c r="C60" s="9" t="s">
        <v>0</v>
      </c>
      <c r="D60" s="87" t="s">
        <v>0</v>
      </c>
      <c r="E60" s="87" t="s">
        <v>0</v>
      </c>
      <c r="F60" s="16" t="s">
        <v>7</v>
      </c>
      <c r="G60" s="87">
        <v>152</v>
      </c>
      <c r="H60" s="8">
        <f>H183-2856.02</f>
        <v>13127822.700000001</v>
      </c>
      <c r="I60" s="8">
        <v>14761003.48</v>
      </c>
      <c r="J60" s="8">
        <v>14596922.68</v>
      </c>
      <c r="K60" s="70">
        <v>15046005.08</v>
      </c>
      <c r="L60" s="70">
        <v>14761003.48</v>
      </c>
      <c r="M60" s="70">
        <v>14596922.68</v>
      </c>
      <c r="N60" s="12">
        <f t="shared" si="2"/>
        <v>-1918182.379999999</v>
      </c>
      <c r="O60" s="12">
        <f t="shared" si="3"/>
        <v>0</v>
      </c>
      <c r="P60" s="12">
        <f t="shared" si="4"/>
        <v>0</v>
      </c>
      <c r="U60" s="15">
        <v>14468895.699999999</v>
      </c>
      <c r="V60" s="15">
        <v>14761003.48</v>
      </c>
      <c r="W60" s="15">
        <v>14596922.68</v>
      </c>
      <c r="X60" s="96">
        <f t="shared" si="5"/>
        <v>-1341072.9999999981</v>
      </c>
      <c r="Y60" s="12">
        <f t="shared" si="6"/>
        <v>0</v>
      </c>
      <c r="Z60" s="12">
        <f t="shared" si="7"/>
        <v>0</v>
      </c>
    </row>
    <row r="61" spans="1:26" ht="15.75" hidden="1" customHeight="1" x14ac:dyDescent="0.2">
      <c r="A61" s="10" t="s">
        <v>83</v>
      </c>
      <c r="B61" s="111"/>
      <c r="C61" s="9" t="s">
        <v>0</v>
      </c>
      <c r="D61" s="87" t="s">
        <v>0</v>
      </c>
      <c r="E61" s="87" t="s">
        <v>0</v>
      </c>
      <c r="F61" s="87"/>
      <c r="G61" s="87"/>
      <c r="H61" s="8"/>
      <c r="I61" s="8"/>
      <c r="J61" s="8"/>
      <c r="K61" s="69"/>
      <c r="L61" s="70"/>
      <c r="M61" s="70"/>
      <c r="N61" s="12">
        <f t="shared" si="2"/>
        <v>0</v>
      </c>
      <c r="O61" s="12">
        <f t="shared" si="3"/>
        <v>0</v>
      </c>
      <c r="P61" s="12">
        <f t="shared" si="4"/>
        <v>0</v>
      </c>
      <c r="U61" s="8"/>
      <c r="V61" s="15"/>
      <c r="W61" s="15"/>
      <c r="X61" s="96">
        <f t="shared" si="5"/>
        <v>0</v>
      </c>
      <c r="Y61" s="12">
        <f t="shared" si="6"/>
        <v>0</v>
      </c>
      <c r="Z61" s="12">
        <f t="shared" si="7"/>
        <v>0</v>
      </c>
    </row>
    <row r="62" spans="1:26" ht="15.75" hidden="1" customHeight="1" x14ac:dyDescent="0.2">
      <c r="A62" s="33" t="s">
        <v>117</v>
      </c>
      <c r="B62" s="111"/>
      <c r="C62" s="9" t="s">
        <v>0</v>
      </c>
      <c r="D62" s="87" t="s">
        <v>0</v>
      </c>
      <c r="E62" s="87" t="s">
        <v>0</v>
      </c>
      <c r="F62" s="87"/>
      <c r="G62" s="87"/>
      <c r="H62" s="8"/>
      <c r="I62" s="8"/>
      <c r="J62" s="8"/>
      <c r="K62" s="69"/>
      <c r="L62" s="70"/>
      <c r="M62" s="70"/>
      <c r="N62" s="12">
        <f t="shared" si="2"/>
        <v>0</v>
      </c>
      <c r="O62" s="12">
        <f t="shared" si="3"/>
        <v>0</v>
      </c>
      <c r="P62" s="12">
        <f t="shared" si="4"/>
        <v>0</v>
      </c>
      <c r="U62" s="8"/>
      <c r="V62" s="15"/>
      <c r="W62" s="15"/>
      <c r="X62" s="96">
        <f t="shared" si="5"/>
        <v>0</v>
      </c>
      <c r="Y62" s="12">
        <f t="shared" si="6"/>
        <v>0</v>
      </c>
      <c r="Z62" s="12">
        <f t="shared" si="7"/>
        <v>0</v>
      </c>
    </row>
    <row r="63" spans="1:26" ht="15.75" hidden="1" customHeight="1" x14ac:dyDescent="0.2">
      <c r="A63" s="22" t="s">
        <v>80</v>
      </c>
      <c r="B63" s="111"/>
      <c r="C63" s="9" t="s">
        <v>0</v>
      </c>
      <c r="D63" s="87" t="s">
        <v>0</v>
      </c>
      <c r="E63" s="87" t="s">
        <v>0</v>
      </c>
      <c r="F63" s="87"/>
      <c r="G63" s="87"/>
      <c r="H63" s="8"/>
      <c r="I63" s="8"/>
      <c r="J63" s="8"/>
      <c r="K63" s="69"/>
      <c r="L63" s="70"/>
      <c r="M63" s="70"/>
      <c r="N63" s="12">
        <f t="shared" si="2"/>
        <v>0</v>
      </c>
      <c r="O63" s="12">
        <f t="shared" si="3"/>
        <v>0</v>
      </c>
      <c r="P63" s="12">
        <f t="shared" si="4"/>
        <v>0</v>
      </c>
      <c r="U63" s="8"/>
      <c r="V63" s="15"/>
      <c r="W63" s="15"/>
      <c r="X63" s="96">
        <f t="shared" si="5"/>
        <v>0</v>
      </c>
      <c r="Y63" s="12">
        <f t="shared" si="6"/>
        <v>0</v>
      </c>
      <c r="Z63" s="12">
        <f t="shared" si="7"/>
        <v>0</v>
      </c>
    </row>
    <row r="64" spans="1:26" ht="110.25" x14ac:dyDescent="0.2">
      <c r="A64" s="58" t="s">
        <v>177</v>
      </c>
      <c r="B64" s="111"/>
      <c r="C64" s="57" t="s">
        <v>4</v>
      </c>
      <c r="D64" s="87" t="s">
        <v>4</v>
      </c>
      <c r="E64" s="87" t="s">
        <v>4</v>
      </c>
      <c r="F64" s="99" t="s">
        <v>178</v>
      </c>
      <c r="G64" s="87">
        <v>152</v>
      </c>
      <c r="H64" s="63">
        <v>451628.84</v>
      </c>
      <c r="I64" s="94">
        <v>0</v>
      </c>
      <c r="J64" s="94">
        <v>0</v>
      </c>
      <c r="K64" s="72">
        <v>451628.84</v>
      </c>
      <c r="L64" s="68"/>
      <c r="M64" s="68"/>
      <c r="N64" s="12">
        <f t="shared" si="2"/>
        <v>0</v>
      </c>
      <c r="O64" s="12">
        <f t="shared" si="3"/>
        <v>0</v>
      </c>
      <c r="P64" s="12">
        <f t="shared" si="4"/>
        <v>0</v>
      </c>
      <c r="U64" s="60">
        <v>451628.84</v>
      </c>
      <c r="V64" s="32"/>
      <c r="W64" s="32"/>
      <c r="X64" s="96">
        <f t="shared" si="5"/>
        <v>0</v>
      </c>
      <c r="Y64" s="12">
        <f t="shared" si="6"/>
        <v>0</v>
      </c>
      <c r="Z64" s="12">
        <f t="shared" si="7"/>
        <v>0</v>
      </c>
    </row>
    <row r="65" spans="1:28" ht="126" x14ac:dyDescent="0.25">
      <c r="A65" s="59" t="s">
        <v>180</v>
      </c>
      <c r="B65" s="112"/>
      <c r="C65" s="57" t="s">
        <v>4</v>
      </c>
      <c r="D65" s="87" t="s">
        <v>4</v>
      </c>
      <c r="E65" s="87" t="s">
        <v>4</v>
      </c>
      <c r="F65" s="100" t="s">
        <v>179</v>
      </c>
      <c r="G65" s="87">
        <v>152</v>
      </c>
      <c r="H65" s="95">
        <v>180469.36</v>
      </c>
      <c r="I65" s="94">
        <v>0</v>
      </c>
      <c r="J65" s="94">
        <v>0</v>
      </c>
      <c r="K65" s="72">
        <v>180469.36</v>
      </c>
      <c r="L65" s="68"/>
      <c r="M65" s="68"/>
      <c r="N65" s="12">
        <f t="shared" si="2"/>
        <v>0</v>
      </c>
      <c r="O65" s="12">
        <f t="shared" si="3"/>
        <v>0</v>
      </c>
      <c r="P65" s="12">
        <f t="shared" si="4"/>
        <v>0</v>
      </c>
      <c r="U65" s="61">
        <v>180469.36</v>
      </c>
      <c r="V65" s="32"/>
      <c r="W65" s="32"/>
      <c r="X65" s="96">
        <f t="shared" si="5"/>
        <v>0</v>
      </c>
      <c r="Y65" s="12">
        <f t="shared" si="6"/>
        <v>0</v>
      </c>
      <c r="Z65" s="12">
        <f t="shared" si="7"/>
        <v>0</v>
      </c>
    </row>
    <row r="66" spans="1:28" x14ac:dyDescent="0.2">
      <c r="A66" s="26" t="s">
        <v>116</v>
      </c>
      <c r="B66" s="9">
        <v>200</v>
      </c>
      <c r="C66" s="9" t="s">
        <v>0</v>
      </c>
      <c r="D66" s="87" t="s">
        <v>0</v>
      </c>
      <c r="E66" s="87" t="s">
        <v>0</v>
      </c>
      <c r="F66" s="87" t="s">
        <v>0</v>
      </c>
      <c r="G66" s="87" t="s">
        <v>0</v>
      </c>
      <c r="H66" s="32">
        <f>H68+H171+H278</f>
        <v>94862073.059999987</v>
      </c>
      <c r="I66" s="32">
        <f>I68+I171+I278</f>
        <v>83744185.079999998</v>
      </c>
      <c r="J66" s="32">
        <f>J68+J171+J278</f>
        <v>82831258.88000001</v>
      </c>
      <c r="K66" s="68">
        <v>89948491.439999998</v>
      </c>
      <c r="L66" s="68">
        <v>83744185.079999998</v>
      </c>
      <c r="M66" s="68">
        <v>82831258.88000001</v>
      </c>
      <c r="N66" s="12">
        <f t="shared" si="2"/>
        <v>4913581.6199999899</v>
      </c>
      <c r="O66" s="12">
        <f t="shared" si="3"/>
        <v>0</v>
      </c>
      <c r="P66" s="12">
        <f t="shared" si="4"/>
        <v>0</v>
      </c>
      <c r="U66" s="32">
        <v>91188131.439999998</v>
      </c>
      <c r="V66" s="32">
        <v>83744185.079999998</v>
      </c>
      <c r="W66" s="32">
        <v>82831258.88000001</v>
      </c>
      <c r="X66" s="96">
        <f t="shared" si="5"/>
        <v>3673941.6199999899</v>
      </c>
      <c r="Y66" s="12">
        <f t="shared" si="6"/>
        <v>0</v>
      </c>
      <c r="Z66" s="12">
        <f t="shared" si="7"/>
        <v>0</v>
      </c>
    </row>
    <row r="67" spans="1:28" x14ac:dyDescent="0.2">
      <c r="A67" s="10" t="s">
        <v>73</v>
      </c>
      <c r="B67" s="9"/>
      <c r="C67" s="9"/>
      <c r="D67" s="87"/>
      <c r="E67" s="87"/>
      <c r="F67" s="87"/>
      <c r="G67" s="87"/>
      <c r="H67" s="8"/>
      <c r="I67" s="8"/>
      <c r="J67" s="8"/>
      <c r="K67" s="69"/>
      <c r="L67" s="69"/>
      <c r="M67" s="69"/>
      <c r="N67" s="12">
        <f t="shared" si="2"/>
        <v>0</v>
      </c>
      <c r="O67" s="12">
        <f t="shared" si="3"/>
        <v>0</v>
      </c>
      <c r="P67" s="12">
        <f t="shared" si="4"/>
        <v>0</v>
      </c>
      <c r="U67" s="8"/>
      <c r="V67" s="8"/>
      <c r="W67" s="8"/>
      <c r="X67" s="96">
        <f t="shared" si="5"/>
        <v>0</v>
      </c>
      <c r="Y67" s="12">
        <f t="shared" si="6"/>
        <v>0</v>
      </c>
      <c r="Z67" s="12">
        <f t="shared" si="7"/>
        <v>0</v>
      </c>
    </row>
    <row r="68" spans="1:28" x14ac:dyDescent="0.25">
      <c r="A68" s="31" t="s">
        <v>115</v>
      </c>
      <c r="B68" s="17"/>
      <c r="C68" s="9" t="s">
        <v>0</v>
      </c>
      <c r="D68" s="87" t="s">
        <v>0</v>
      </c>
      <c r="E68" s="87" t="s">
        <v>0</v>
      </c>
      <c r="F68" s="23" t="s">
        <v>108</v>
      </c>
      <c r="G68" s="87" t="s">
        <v>0</v>
      </c>
      <c r="H68" s="15">
        <f>H70</f>
        <v>71242945.189999998</v>
      </c>
      <c r="I68" s="15">
        <f t="shared" ref="I68:J68" si="10">I70</f>
        <v>63028181.600000001</v>
      </c>
      <c r="J68" s="15">
        <f t="shared" si="10"/>
        <v>62779336.200000003</v>
      </c>
      <c r="K68" s="70">
        <v>68812532.140000001</v>
      </c>
      <c r="L68" s="70">
        <v>63028181.600000001</v>
      </c>
      <c r="M68" s="70">
        <v>62779336.200000003</v>
      </c>
      <c r="N68" s="12">
        <f t="shared" si="2"/>
        <v>2430413.049999997</v>
      </c>
      <c r="O68" s="12">
        <f t="shared" si="3"/>
        <v>0</v>
      </c>
      <c r="P68" s="12">
        <f t="shared" si="4"/>
        <v>0</v>
      </c>
      <c r="U68" s="15">
        <v>70052172.140000001</v>
      </c>
      <c r="V68" s="15">
        <v>63028181.600000001</v>
      </c>
      <c r="W68" s="15">
        <v>62779336.200000003</v>
      </c>
      <c r="X68" s="96">
        <f t="shared" si="5"/>
        <v>1190773.049999997</v>
      </c>
      <c r="Y68" s="12">
        <f t="shared" si="6"/>
        <v>0</v>
      </c>
      <c r="Z68" s="12">
        <f t="shared" si="7"/>
        <v>0</v>
      </c>
    </row>
    <row r="69" spans="1:28" x14ac:dyDescent="0.2">
      <c r="A69" s="10" t="s">
        <v>21</v>
      </c>
      <c r="B69" s="17"/>
      <c r="C69" s="9"/>
      <c r="D69" s="87"/>
      <c r="E69" s="87"/>
      <c r="F69" s="20"/>
      <c r="G69" s="87"/>
      <c r="H69" s="15"/>
      <c r="I69" s="8"/>
      <c r="J69" s="8"/>
      <c r="K69" s="70"/>
      <c r="L69" s="69"/>
      <c r="M69" s="69"/>
      <c r="N69" s="12">
        <f t="shared" si="2"/>
        <v>0</v>
      </c>
      <c r="O69" s="12">
        <f t="shared" si="3"/>
        <v>0</v>
      </c>
      <c r="P69" s="12">
        <f t="shared" si="4"/>
        <v>0</v>
      </c>
      <c r="U69" s="15"/>
      <c r="V69" s="8"/>
      <c r="W69" s="8"/>
      <c r="X69" s="96">
        <f t="shared" si="5"/>
        <v>0</v>
      </c>
      <c r="Y69" s="12">
        <f t="shared" si="6"/>
        <v>0</v>
      </c>
      <c r="Z69" s="12">
        <f t="shared" si="7"/>
        <v>0</v>
      </c>
    </row>
    <row r="70" spans="1:28" ht="64.5" customHeight="1" x14ac:dyDescent="0.25">
      <c r="A70" s="30" t="s">
        <v>114</v>
      </c>
      <c r="B70" s="17"/>
      <c r="C70" s="16" t="s">
        <v>13</v>
      </c>
      <c r="D70" s="16" t="s">
        <v>181</v>
      </c>
      <c r="E70" s="87" t="s">
        <v>0</v>
      </c>
      <c r="F70" s="23" t="s">
        <v>108</v>
      </c>
      <c r="G70" s="87"/>
      <c r="H70" s="15">
        <f>H74+H75+H79+H89+H127+H128+H129+H130+H131+H133+H134+H139+H140+H141+H142+H144+H103</f>
        <v>71242945.189999998</v>
      </c>
      <c r="I70" s="15">
        <f t="shared" ref="I70:J70" si="11">I74+I75+I79+I89+I120+I127+I128+I129+I130+I131+I133+I134+I139+I140+I141+I142+I144</f>
        <v>63028181.600000001</v>
      </c>
      <c r="J70" s="15">
        <f t="shared" si="11"/>
        <v>62779336.200000003</v>
      </c>
      <c r="K70" s="70">
        <v>68812532.140000001</v>
      </c>
      <c r="L70" s="70">
        <v>63028181.600000001</v>
      </c>
      <c r="M70" s="70">
        <v>62779336.200000003</v>
      </c>
      <c r="N70" s="12">
        <f t="shared" si="2"/>
        <v>2430413.049999997</v>
      </c>
      <c r="O70" s="12">
        <f t="shared" si="3"/>
        <v>0</v>
      </c>
      <c r="P70" s="12">
        <f t="shared" si="4"/>
        <v>0</v>
      </c>
      <c r="U70" s="15">
        <v>70052172.140000001</v>
      </c>
      <c r="V70" s="15">
        <v>63028181.600000001</v>
      </c>
      <c r="W70" s="15">
        <v>62779336.200000003</v>
      </c>
      <c r="X70" s="96">
        <f t="shared" si="5"/>
        <v>1190773.049999997</v>
      </c>
      <c r="Y70" s="12">
        <f t="shared" si="6"/>
        <v>0</v>
      </c>
      <c r="Z70" s="12">
        <f t="shared" si="7"/>
        <v>0</v>
      </c>
    </row>
    <row r="71" spans="1:28" x14ac:dyDescent="0.2">
      <c r="A71" s="10" t="s">
        <v>113</v>
      </c>
      <c r="B71" s="110">
        <v>210</v>
      </c>
      <c r="C71" s="16" t="s">
        <v>13</v>
      </c>
      <c r="D71" s="16" t="s">
        <v>181</v>
      </c>
      <c r="E71" s="87">
        <v>110</v>
      </c>
      <c r="F71" s="23" t="s">
        <v>108</v>
      </c>
      <c r="G71" s="87"/>
      <c r="H71" s="15">
        <f>H73+H78+H88</f>
        <v>56779804.130000003</v>
      </c>
      <c r="I71" s="15">
        <f>I73+I78+I88</f>
        <v>51906911.49000001</v>
      </c>
      <c r="J71" s="15">
        <f>J73+J78+J88</f>
        <v>51906911.49000001</v>
      </c>
      <c r="K71" s="70">
        <v>54199599.290000007</v>
      </c>
      <c r="L71" s="70">
        <v>51906911.49000001</v>
      </c>
      <c r="M71" s="70">
        <v>51906911.49000001</v>
      </c>
      <c r="N71" s="12">
        <f t="shared" si="2"/>
        <v>2580204.8399999961</v>
      </c>
      <c r="O71" s="12">
        <f t="shared" si="3"/>
        <v>0</v>
      </c>
      <c r="P71" s="12">
        <f t="shared" si="4"/>
        <v>0</v>
      </c>
      <c r="U71" s="15">
        <v>55439239.290000007</v>
      </c>
      <c r="V71" s="15">
        <v>51906911.49000001</v>
      </c>
      <c r="W71" s="15">
        <v>51906911.49000001</v>
      </c>
      <c r="X71" s="96">
        <f t="shared" si="5"/>
        <v>1340564.8399999961</v>
      </c>
      <c r="Y71" s="12">
        <f t="shared" si="6"/>
        <v>0</v>
      </c>
      <c r="Z71" s="12">
        <f t="shared" si="7"/>
        <v>0</v>
      </c>
    </row>
    <row r="72" spans="1:28" x14ac:dyDescent="0.2">
      <c r="A72" s="14" t="s">
        <v>21</v>
      </c>
      <c r="B72" s="111"/>
      <c r="C72" s="9"/>
      <c r="D72" s="87"/>
      <c r="E72" s="87"/>
      <c r="F72" s="87"/>
      <c r="G72" s="87"/>
      <c r="H72" s="8"/>
      <c r="I72" s="8"/>
      <c r="J72" s="8"/>
      <c r="K72" s="69"/>
      <c r="L72" s="69"/>
      <c r="M72" s="69"/>
      <c r="N72" s="12">
        <f t="shared" si="2"/>
        <v>0</v>
      </c>
      <c r="O72" s="12">
        <f t="shared" si="3"/>
        <v>0</v>
      </c>
      <c r="P72" s="12">
        <f t="shared" si="4"/>
        <v>0</v>
      </c>
      <c r="U72" s="8"/>
      <c r="V72" s="8"/>
      <c r="W72" s="8"/>
      <c r="X72" s="96">
        <f t="shared" si="5"/>
        <v>0</v>
      </c>
      <c r="Y72" s="12">
        <f t="shared" si="6"/>
        <v>0</v>
      </c>
      <c r="Z72" s="12">
        <f t="shared" si="7"/>
        <v>0</v>
      </c>
    </row>
    <row r="73" spans="1:28" x14ac:dyDescent="0.2">
      <c r="A73" s="14" t="s">
        <v>66</v>
      </c>
      <c r="B73" s="111"/>
      <c r="C73" s="9"/>
      <c r="D73" s="87"/>
      <c r="E73" s="87">
        <v>111</v>
      </c>
      <c r="F73" s="87"/>
      <c r="G73" s="87"/>
      <c r="H73" s="15">
        <f>H74+H75</f>
        <v>43590949.730000004</v>
      </c>
      <c r="I73" s="8">
        <f t="shared" ref="I73:J73" si="12">I74+I75</f>
        <v>39690673.300000004</v>
      </c>
      <c r="J73" s="8">
        <f t="shared" si="12"/>
        <v>39690673.300000004</v>
      </c>
      <c r="K73" s="69">
        <v>41451299.780000001</v>
      </c>
      <c r="L73" s="69">
        <v>39690673.300000004</v>
      </c>
      <c r="M73" s="69">
        <v>39690673.300000004</v>
      </c>
      <c r="N73" s="12">
        <f t="shared" si="2"/>
        <v>2139649.950000003</v>
      </c>
      <c r="O73" s="12">
        <f t="shared" si="3"/>
        <v>0</v>
      </c>
      <c r="P73" s="12">
        <f t="shared" si="4"/>
        <v>0</v>
      </c>
      <c r="U73" s="8">
        <v>42403258</v>
      </c>
      <c r="V73" s="8">
        <v>39690673.300000004</v>
      </c>
      <c r="W73" s="8">
        <v>39690673.300000004</v>
      </c>
      <c r="X73" s="96">
        <f t="shared" si="5"/>
        <v>1187691.7300000042</v>
      </c>
      <c r="Y73" s="12">
        <f t="shared" si="6"/>
        <v>0</v>
      </c>
      <c r="Z73" s="12">
        <f t="shared" si="7"/>
        <v>0</v>
      </c>
    </row>
    <row r="74" spans="1:28" x14ac:dyDescent="0.25">
      <c r="A74" s="14" t="s">
        <v>65</v>
      </c>
      <c r="B74" s="111"/>
      <c r="C74" s="16" t="s">
        <v>13</v>
      </c>
      <c r="D74" s="16" t="s">
        <v>181</v>
      </c>
      <c r="E74" s="87">
        <v>111</v>
      </c>
      <c r="F74" s="16" t="s">
        <v>108</v>
      </c>
      <c r="G74" s="87">
        <v>211</v>
      </c>
      <c r="H74" s="8">
        <v>43451153.420000002</v>
      </c>
      <c r="I74" s="8">
        <v>39536735.560000002</v>
      </c>
      <c r="J74" s="8">
        <v>39536735.560000002</v>
      </c>
      <c r="K74" s="69">
        <v>41297362.039999999</v>
      </c>
      <c r="L74" s="69">
        <v>39536735.560000002</v>
      </c>
      <c r="M74" s="69">
        <v>39536735.560000002</v>
      </c>
      <c r="N74" s="78">
        <f t="shared" si="2"/>
        <v>2153791.3800000027</v>
      </c>
      <c r="O74" s="12">
        <f t="shared" si="3"/>
        <v>0</v>
      </c>
      <c r="P74" s="12">
        <f t="shared" si="4"/>
        <v>0</v>
      </c>
      <c r="Q74" s="79">
        <f>K74+951958.2</f>
        <v>42249320.240000002</v>
      </c>
      <c r="R74" s="76">
        <v>951958.22</v>
      </c>
      <c r="S74" s="76">
        <f>K74+R74</f>
        <v>42249320.259999998</v>
      </c>
      <c r="U74" s="77">
        <v>42249320.259999998</v>
      </c>
      <c r="V74" s="8">
        <v>39536735.560000002</v>
      </c>
      <c r="W74" s="8">
        <v>39536735.560000002</v>
      </c>
      <c r="X74" s="98">
        <f t="shared" si="5"/>
        <v>1201833.1600000039</v>
      </c>
      <c r="Y74" s="12">
        <f t="shared" si="6"/>
        <v>0</v>
      </c>
      <c r="Z74" s="12">
        <f t="shared" si="7"/>
        <v>0</v>
      </c>
      <c r="AA74" s="12">
        <f>U74+966606.63</f>
        <v>43215926.890000001</v>
      </c>
      <c r="AB74" s="12">
        <f>U74+1108534.85</f>
        <v>43357855.109999999</v>
      </c>
    </row>
    <row r="75" spans="1:28" x14ac:dyDescent="0.2">
      <c r="A75" s="14" t="s">
        <v>58</v>
      </c>
      <c r="B75" s="111"/>
      <c r="C75" s="16" t="s">
        <v>13</v>
      </c>
      <c r="D75" s="16" t="s">
        <v>181</v>
      </c>
      <c r="E75" s="87">
        <v>111</v>
      </c>
      <c r="F75" s="16" t="s">
        <v>108</v>
      </c>
      <c r="G75" s="87">
        <v>266</v>
      </c>
      <c r="H75" s="8">
        <f>153937.74-14141.43</f>
        <v>139796.31</v>
      </c>
      <c r="I75" s="8">
        <v>153937.74</v>
      </c>
      <c r="J75" s="8">
        <v>153937.74</v>
      </c>
      <c r="K75" s="69">
        <v>153937.74</v>
      </c>
      <c r="L75" s="69">
        <v>153937.74</v>
      </c>
      <c r="M75" s="69">
        <v>153937.74</v>
      </c>
      <c r="N75" s="12">
        <f t="shared" si="2"/>
        <v>-14141.429999999993</v>
      </c>
      <c r="O75" s="12">
        <f t="shared" si="3"/>
        <v>0</v>
      </c>
      <c r="P75" s="12">
        <f t="shared" si="4"/>
        <v>0</v>
      </c>
      <c r="U75" s="8">
        <v>153937.74</v>
      </c>
      <c r="V75" s="8">
        <v>153937.74</v>
      </c>
      <c r="W75" s="8">
        <v>153937.74</v>
      </c>
      <c r="X75" s="96">
        <f t="shared" si="5"/>
        <v>-14141.429999999993</v>
      </c>
      <c r="Y75" s="12">
        <f t="shared" si="6"/>
        <v>0</v>
      </c>
      <c r="Z75" s="12">
        <f t="shared" si="7"/>
        <v>0</v>
      </c>
    </row>
    <row r="76" spans="1:28" x14ac:dyDescent="0.2">
      <c r="A76" s="14" t="s">
        <v>21</v>
      </c>
      <c r="B76" s="111"/>
      <c r="C76" s="16" t="s">
        <v>13</v>
      </c>
      <c r="D76" s="87"/>
      <c r="E76" s="87"/>
      <c r="F76" s="87"/>
      <c r="G76" s="87"/>
      <c r="H76" s="8"/>
      <c r="I76" s="8"/>
      <c r="J76" s="8"/>
      <c r="K76" s="69"/>
      <c r="L76" s="69"/>
      <c r="M76" s="69"/>
      <c r="N76" s="12">
        <f t="shared" si="2"/>
        <v>0</v>
      </c>
      <c r="O76" s="12">
        <f t="shared" si="3"/>
        <v>0</v>
      </c>
      <c r="P76" s="12">
        <f t="shared" si="4"/>
        <v>0</v>
      </c>
      <c r="U76" s="8"/>
      <c r="V76" s="8"/>
      <c r="W76" s="8"/>
      <c r="X76" s="96">
        <f t="shared" si="5"/>
        <v>0</v>
      </c>
      <c r="Y76" s="12">
        <f t="shared" si="6"/>
        <v>0</v>
      </c>
      <c r="Z76" s="12">
        <f t="shared" si="7"/>
        <v>0</v>
      </c>
    </row>
    <row r="77" spans="1:28" x14ac:dyDescent="0.2">
      <c r="A77" s="14" t="s">
        <v>112</v>
      </c>
      <c r="B77" s="111"/>
      <c r="C77" s="16" t="s">
        <v>13</v>
      </c>
      <c r="D77" s="16" t="s">
        <v>181</v>
      </c>
      <c r="E77" s="87">
        <v>111</v>
      </c>
      <c r="F77" s="16" t="s">
        <v>108</v>
      </c>
      <c r="G77" s="87">
        <v>211</v>
      </c>
      <c r="H77" s="8">
        <v>691289.2</v>
      </c>
      <c r="I77" s="8">
        <v>691289.2</v>
      </c>
      <c r="J77" s="8">
        <v>691289.2</v>
      </c>
      <c r="K77" s="69">
        <v>691289.2</v>
      </c>
      <c r="L77" s="69">
        <v>691289.2</v>
      </c>
      <c r="M77" s="69">
        <v>691289.2</v>
      </c>
      <c r="N77" s="12">
        <f t="shared" si="2"/>
        <v>0</v>
      </c>
      <c r="O77" s="12">
        <f t="shared" si="3"/>
        <v>0</v>
      </c>
      <c r="P77" s="12">
        <f t="shared" si="4"/>
        <v>0</v>
      </c>
      <c r="U77" s="8">
        <v>691289.2</v>
      </c>
      <c r="V77" s="8">
        <v>691289.2</v>
      </c>
      <c r="W77" s="8">
        <v>691289.2</v>
      </c>
      <c r="X77" s="96">
        <f t="shared" ref="X77:X140" si="13">H77-U77</f>
        <v>0</v>
      </c>
      <c r="Y77" s="12">
        <f t="shared" si="6"/>
        <v>0</v>
      </c>
      <c r="Z77" s="12">
        <f t="shared" si="7"/>
        <v>0</v>
      </c>
    </row>
    <row r="78" spans="1:28" ht="31.5" x14ac:dyDescent="0.2">
      <c r="A78" s="14" t="s">
        <v>64</v>
      </c>
      <c r="B78" s="111"/>
      <c r="C78" s="16" t="s">
        <v>13</v>
      </c>
      <c r="D78" s="87"/>
      <c r="E78" s="87">
        <v>112</v>
      </c>
      <c r="F78" s="16" t="s">
        <v>108</v>
      </c>
      <c r="G78" s="87"/>
      <c r="H78" s="15">
        <f>H79</f>
        <v>146329</v>
      </c>
      <c r="I78" s="8">
        <f>I79</f>
        <v>268236.7</v>
      </c>
      <c r="J78" s="8">
        <f>J79</f>
        <v>268236.7</v>
      </c>
      <c r="K78" s="69">
        <v>268236.7</v>
      </c>
      <c r="L78" s="69">
        <v>268236.7</v>
      </c>
      <c r="M78" s="69">
        <v>268236.7</v>
      </c>
      <c r="N78" s="12">
        <f t="shared" ref="N78:N142" si="14">H78-K78</f>
        <v>-121907.70000000001</v>
      </c>
      <c r="O78" s="12">
        <f t="shared" ref="O78:O142" si="15">I78-L78</f>
        <v>0</v>
      </c>
      <c r="P78" s="12">
        <f t="shared" ref="P78:P142" si="16">J78-M78</f>
        <v>0</v>
      </c>
      <c r="U78" s="8">
        <v>268236.7</v>
      </c>
      <c r="V78" s="8">
        <v>268236.7</v>
      </c>
      <c r="W78" s="8">
        <v>268236.7</v>
      </c>
      <c r="X78" s="96">
        <f t="shared" si="13"/>
        <v>-121907.70000000001</v>
      </c>
      <c r="Y78" s="12">
        <f t="shared" ref="Y78:Y142" si="17">I78-V78</f>
        <v>0</v>
      </c>
      <c r="Z78" s="12">
        <f t="shared" ref="Z78:Z142" si="18">J78-W78</f>
        <v>0</v>
      </c>
    </row>
    <row r="79" spans="1:28" x14ac:dyDescent="0.2">
      <c r="A79" s="14" t="s">
        <v>25</v>
      </c>
      <c r="B79" s="111"/>
      <c r="C79" s="16" t="s">
        <v>13</v>
      </c>
      <c r="D79" s="16" t="s">
        <v>181</v>
      </c>
      <c r="E79" s="87">
        <v>112</v>
      </c>
      <c r="F79" s="16" t="s">
        <v>108</v>
      </c>
      <c r="G79" s="87">
        <v>212</v>
      </c>
      <c r="H79" s="8">
        <f>166779-20450</f>
        <v>146329</v>
      </c>
      <c r="I79" s="8">
        <v>268236.7</v>
      </c>
      <c r="J79" s="8">
        <v>268236.7</v>
      </c>
      <c r="K79" s="69">
        <v>268236.7</v>
      </c>
      <c r="L79" s="69">
        <v>268236.7</v>
      </c>
      <c r="M79" s="69">
        <v>268236.7</v>
      </c>
      <c r="N79" s="12">
        <f t="shared" si="14"/>
        <v>-121907.70000000001</v>
      </c>
      <c r="O79" s="12">
        <f t="shared" si="15"/>
        <v>0</v>
      </c>
      <c r="P79" s="12">
        <f t="shared" si="16"/>
        <v>0</v>
      </c>
      <c r="U79" s="8">
        <v>268236.7</v>
      </c>
      <c r="V79" s="8">
        <v>268236.7</v>
      </c>
      <c r="W79" s="8">
        <v>268236.7</v>
      </c>
      <c r="X79" s="97">
        <f t="shared" si="13"/>
        <v>-121907.70000000001</v>
      </c>
      <c r="Y79" s="12">
        <f t="shared" si="17"/>
        <v>0</v>
      </c>
      <c r="Z79" s="12">
        <f t="shared" si="18"/>
        <v>0</v>
      </c>
    </row>
    <row r="80" spans="1:28" ht="21.75" hidden="1" customHeight="1" x14ac:dyDescent="0.2">
      <c r="A80" s="14" t="s">
        <v>63</v>
      </c>
      <c r="B80" s="111"/>
      <c r="C80" s="16" t="s">
        <v>13</v>
      </c>
      <c r="D80" s="87">
        <v>210000610</v>
      </c>
      <c r="E80" s="87">
        <v>112</v>
      </c>
      <c r="F80" s="87"/>
      <c r="G80" s="87">
        <v>214</v>
      </c>
      <c r="H80" s="8"/>
      <c r="I80" s="8"/>
      <c r="J80" s="8"/>
      <c r="K80" s="69"/>
      <c r="L80" s="69"/>
      <c r="M80" s="69"/>
      <c r="N80" s="12">
        <f t="shared" si="14"/>
        <v>0</v>
      </c>
      <c r="O80" s="12">
        <f t="shared" si="15"/>
        <v>0</v>
      </c>
      <c r="P80" s="12">
        <f t="shared" si="16"/>
        <v>0</v>
      </c>
      <c r="U80" s="8"/>
      <c r="V80" s="8"/>
      <c r="W80" s="8"/>
      <c r="X80" s="96">
        <f t="shared" si="13"/>
        <v>0</v>
      </c>
      <c r="Y80" s="12">
        <f t="shared" si="17"/>
        <v>0</v>
      </c>
      <c r="Z80" s="12">
        <f t="shared" si="18"/>
        <v>0</v>
      </c>
    </row>
    <row r="81" spans="1:28" ht="15.75" hidden="1" customHeight="1" x14ac:dyDescent="0.2">
      <c r="A81" s="14" t="s">
        <v>54</v>
      </c>
      <c r="B81" s="111"/>
      <c r="C81" s="16" t="s">
        <v>13</v>
      </c>
      <c r="D81" s="87">
        <v>210000610</v>
      </c>
      <c r="E81" s="87">
        <v>112</v>
      </c>
      <c r="F81" s="87"/>
      <c r="G81" s="87">
        <v>222</v>
      </c>
      <c r="H81" s="8"/>
      <c r="I81" s="8"/>
      <c r="J81" s="8"/>
      <c r="K81" s="69"/>
      <c r="L81" s="69"/>
      <c r="M81" s="69"/>
      <c r="N81" s="12">
        <f t="shared" si="14"/>
        <v>0</v>
      </c>
      <c r="O81" s="12">
        <f t="shared" si="15"/>
        <v>0</v>
      </c>
      <c r="P81" s="12">
        <f t="shared" si="16"/>
        <v>0</v>
      </c>
      <c r="U81" s="8"/>
      <c r="V81" s="8"/>
      <c r="W81" s="8"/>
      <c r="X81" s="96">
        <f t="shared" si="13"/>
        <v>0</v>
      </c>
      <c r="Y81" s="12">
        <f t="shared" si="17"/>
        <v>0</v>
      </c>
      <c r="Z81" s="12">
        <f t="shared" si="18"/>
        <v>0</v>
      </c>
    </row>
    <row r="82" spans="1:28" ht="15.75" hidden="1" customHeight="1" x14ac:dyDescent="0.2">
      <c r="A82" s="14" t="s">
        <v>50</v>
      </c>
      <c r="B82" s="111"/>
      <c r="C82" s="16" t="s">
        <v>13</v>
      </c>
      <c r="D82" s="87">
        <v>210000610</v>
      </c>
      <c r="E82" s="87">
        <v>112</v>
      </c>
      <c r="F82" s="87"/>
      <c r="G82" s="87">
        <v>226</v>
      </c>
      <c r="H82" s="8"/>
      <c r="I82" s="8"/>
      <c r="J82" s="8"/>
      <c r="K82" s="69"/>
      <c r="L82" s="69"/>
      <c r="M82" s="69"/>
      <c r="N82" s="12">
        <f t="shared" si="14"/>
        <v>0</v>
      </c>
      <c r="O82" s="12">
        <f t="shared" si="15"/>
        <v>0</v>
      </c>
      <c r="P82" s="12">
        <f t="shared" si="16"/>
        <v>0</v>
      </c>
      <c r="U82" s="8"/>
      <c r="V82" s="8"/>
      <c r="W82" s="8"/>
      <c r="X82" s="96">
        <f t="shared" si="13"/>
        <v>0</v>
      </c>
      <c r="Y82" s="12">
        <f t="shared" si="17"/>
        <v>0</v>
      </c>
      <c r="Z82" s="12">
        <f t="shared" si="18"/>
        <v>0</v>
      </c>
    </row>
    <row r="83" spans="1:28" ht="15.75" hidden="1" customHeight="1" x14ac:dyDescent="0.2">
      <c r="A83" s="14" t="s">
        <v>58</v>
      </c>
      <c r="B83" s="111"/>
      <c r="C83" s="16" t="s">
        <v>13</v>
      </c>
      <c r="D83" s="87">
        <v>210000610</v>
      </c>
      <c r="E83" s="87">
        <v>112</v>
      </c>
      <c r="F83" s="87"/>
      <c r="G83" s="87">
        <v>266</v>
      </c>
      <c r="H83" s="8"/>
      <c r="I83" s="8"/>
      <c r="J83" s="8"/>
      <c r="K83" s="69"/>
      <c r="L83" s="69"/>
      <c r="M83" s="69"/>
      <c r="N83" s="12">
        <f t="shared" si="14"/>
        <v>0</v>
      </c>
      <c r="O83" s="12">
        <f t="shared" si="15"/>
        <v>0</v>
      </c>
      <c r="P83" s="12">
        <f t="shared" si="16"/>
        <v>0</v>
      </c>
      <c r="U83" s="8"/>
      <c r="V83" s="8"/>
      <c r="W83" s="8"/>
      <c r="X83" s="96">
        <f t="shared" si="13"/>
        <v>0</v>
      </c>
      <c r="Y83" s="12">
        <f t="shared" si="17"/>
        <v>0</v>
      </c>
      <c r="Z83" s="12">
        <f t="shared" si="18"/>
        <v>0</v>
      </c>
    </row>
    <row r="84" spans="1:28" ht="15.75" hidden="1" customHeight="1" x14ac:dyDescent="0.2">
      <c r="A84" s="14" t="s">
        <v>62</v>
      </c>
      <c r="B84" s="111"/>
      <c r="C84" s="16" t="s">
        <v>13</v>
      </c>
      <c r="D84" s="87">
        <v>210000610</v>
      </c>
      <c r="E84" s="87">
        <v>112</v>
      </c>
      <c r="F84" s="87"/>
      <c r="G84" s="87">
        <v>267</v>
      </c>
      <c r="H84" s="8"/>
      <c r="I84" s="8"/>
      <c r="J84" s="8"/>
      <c r="K84" s="69"/>
      <c r="L84" s="69"/>
      <c r="M84" s="69"/>
      <c r="N84" s="12">
        <f t="shared" si="14"/>
        <v>0</v>
      </c>
      <c r="O84" s="12">
        <f t="shared" si="15"/>
        <v>0</v>
      </c>
      <c r="P84" s="12">
        <f t="shared" si="16"/>
        <v>0</v>
      </c>
      <c r="U84" s="8"/>
      <c r="V84" s="8"/>
      <c r="W84" s="8"/>
      <c r="X84" s="96">
        <f t="shared" si="13"/>
        <v>0</v>
      </c>
      <c r="Y84" s="12">
        <f t="shared" si="17"/>
        <v>0</v>
      </c>
      <c r="Z84" s="12">
        <f t="shared" si="18"/>
        <v>0</v>
      </c>
    </row>
    <row r="85" spans="1:28" ht="47.25" hidden="1" customHeight="1" x14ac:dyDescent="0.2">
      <c r="A85" s="14" t="s">
        <v>61</v>
      </c>
      <c r="B85" s="111"/>
      <c r="C85" s="16" t="s">
        <v>13</v>
      </c>
      <c r="D85" s="87">
        <v>210000610</v>
      </c>
      <c r="E85" s="87">
        <v>113</v>
      </c>
      <c r="F85" s="87"/>
      <c r="G85" s="87"/>
      <c r="H85" s="8"/>
      <c r="I85" s="8"/>
      <c r="J85" s="8"/>
      <c r="K85" s="69"/>
      <c r="L85" s="69"/>
      <c r="M85" s="69"/>
      <c r="N85" s="12">
        <f t="shared" si="14"/>
        <v>0</v>
      </c>
      <c r="O85" s="12">
        <f t="shared" si="15"/>
        <v>0</v>
      </c>
      <c r="P85" s="12">
        <f t="shared" si="16"/>
        <v>0</v>
      </c>
      <c r="U85" s="8"/>
      <c r="V85" s="8"/>
      <c r="W85" s="8"/>
      <c r="X85" s="96">
        <f t="shared" si="13"/>
        <v>0</v>
      </c>
      <c r="Y85" s="12">
        <f t="shared" si="17"/>
        <v>0</v>
      </c>
      <c r="Z85" s="12">
        <f t="shared" si="18"/>
        <v>0</v>
      </c>
    </row>
    <row r="86" spans="1:28" ht="15.75" hidden="1" customHeight="1" x14ac:dyDescent="0.2">
      <c r="A86" s="14" t="s">
        <v>50</v>
      </c>
      <c r="B86" s="111"/>
      <c r="C86" s="16" t="s">
        <v>13</v>
      </c>
      <c r="D86" s="87">
        <v>210000610</v>
      </c>
      <c r="E86" s="87">
        <v>113</v>
      </c>
      <c r="F86" s="87"/>
      <c r="G86" s="87">
        <v>226</v>
      </c>
      <c r="H86" s="8"/>
      <c r="I86" s="8"/>
      <c r="J86" s="8"/>
      <c r="K86" s="69"/>
      <c r="L86" s="69"/>
      <c r="M86" s="69"/>
      <c r="N86" s="12">
        <f t="shared" si="14"/>
        <v>0</v>
      </c>
      <c r="O86" s="12">
        <f t="shared" si="15"/>
        <v>0</v>
      </c>
      <c r="P86" s="12">
        <f t="shared" si="16"/>
        <v>0</v>
      </c>
      <c r="U86" s="8"/>
      <c r="V86" s="8"/>
      <c r="W86" s="8"/>
      <c r="X86" s="96">
        <f t="shared" si="13"/>
        <v>0</v>
      </c>
      <c r="Y86" s="12">
        <f t="shared" si="17"/>
        <v>0</v>
      </c>
      <c r="Z86" s="12">
        <f t="shared" si="18"/>
        <v>0</v>
      </c>
    </row>
    <row r="87" spans="1:28" ht="15.75" hidden="1" customHeight="1" x14ac:dyDescent="0.2">
      <c r="A87" s="14" t="s">
        <v>10</v>
      </c>
      <c r="B87" s="111"/>
      <c r="C87" s="16" t="s">
        <v>13</v>
      </c>
      <c r="D87" s="87">
        <v>210000610</v>
      </c>
      <c r="E87" s="87">
        <v>113</v>
      </c>
      <c r="F87" s="87"/>
      <c r="G87" s="87">
        <v>296</v>
      </c>
      <c r="H87" s="8"/>
      <c r="I87" s="8"/>
      <c r="J87" s="8"/>
      <c r="K87" s="69"/>
      <c r="L87" s="69"/>
      <c r="M87" s="69"/>
      <c r="N87" s="12">
        <f t="shared" si="14"/>
        <v>0</v>
      </c>
      <c r="O87" s="12">
        <f t="shared" si="15"/>
        <v>0</v>
      </c>
      <c r="P87" s="12">
        <f t="shared" si="16"/>
        <v>0</v>
      </c>
      <c r="U87" s="8"/>
      <c r="V87" s="8"/>
      <c r="W87" s="8"/>
      <c r="X87" s="96">
        <f t="shared" si="13"/>
        <v>0</v>
      </c>
      <c r="Y87" s="12">
        <f t="shared" si="17"/>
        <v>0</v>
      </c>
      <c r="Z87" s="12">
        <f t="shared" si="18"/>
        <v>0</v>
      </c>
    </row>
    <row r="88" spans="1:28" ht="47.25" customHeight="1" x14ac:dyDescent="0.2">
      <c r="A88" s="14" t="s">
        <v>60</v>
      </c>
      <c r="B88" s="111"/>
      <c r="C88" s="16" t="s">
        <v>13</v>
      </c>
      <c r="D88" s="16" t="s">
        <v>181</v>
      </c>
      <c r="E88" s="87">
        <v>119</v>
      </c>
      <c r="F88" s="87"/>
      <c r="G88" s="87"/>
      <c r="H88" s="15">
        <f>H89</f>
        <v>13042525.4</v>
      </c>
      <c r="I88" s="8">
        <f>I89</f>
        <v>11948001.49</v>
      </c>
      <c r="J88" s="8">
        <f>J89</f>
        <v>11948001.49</v>
      </c>
      <c r="K88" s="69">
        <v>12480062.810000001</v>
      </c>
      <c r="L88" s="69">
        <v>11948001.49</v>
      </c>
      <c r="M88" s="69">
        <v>11948001.49</v>
      </c>
      <c r="N88" s="76">
        <f>H88-K88</f>
        <v>562462.58999999985</v>
      </c>
      <c r="O88" s="12">
        <f t="shared" si="15"/>
        <v>0</v>
      </c>
      <c r="P88" s="12">
        <f t="shared" si="16"/>
        <v>0</v>
      </c>
      <c r="U88" s="8">
        <v>12767744.59</v>
      </c>
      <c r="V88" s="8">
        <v>11948001.49</v>
      </c>
      <c r="W88" s="8">
        <v>11948001.49</v>
      </c>
      <c r="X88" s="96">
        <f t="shared" si="13"/>
        <v>274780.81000000052</v>
      </c>
      <c r="Y88" s="12">
        <f t="shared" si="17"/>
        <v>0</v>
      </c>
      <c r="Z88" s="12">
        <f t="shared" si="18"/>
        <v>0</v>
      </c>
    </row>
    <row r="89" spans="1:28" x14ac:dyDescent="0.2">
      <c r="A89" s="14" t="s">
        <v>59</v>
      </c>
      <c r="B89" s="111"/>
      <c r="C89" s="16" t="s">
        <v>13</v>
      </c>
      <c r="D89" s="16" t="s">
        <v>181</v>
      </c>
      <c r="E89" s="87">
        <v>119</v>
      </c>
      <c r="F89" s="16" t="s">
        <v>108</v>
      </c>
      <c r="G89" s="87">
        <v>213</v>
      </c>
      <c r="H89" s="8">
        <f>13130938.57-88413.17</f>
        <v>13042525.4</v>
      </c>
      <c r="I89" s="8">
        <v>11948001.49</v>
      </c>
      <c r="J89" s="8">
        <v>11948001.49</v>
      </c>
      <c r="K89" s="69">
        <v>12480062.810000001</v>
      </c>
      <c r="L89" s="69">
        <v>11948001.49</v>
      </c>
      <c r="M89" s="69">
        <v>11948001.49</v>
      </c>
      <c r="N89" s="78">
        <f t="shared" si="14"/>
        <v>562462.58999999985</v>
      </c>
      <c r="O89" s="12">
        <f t="shared" si="15"/>
        <v>0</v>
      </c>
      <c r="P89" s="12">
        <f t="shared" si="16"/>
        <v>0</v>
      </c>
      <c r="Q89" s="12">
        <f>Q74*0.3022</f>
        <v>12767744.576528002</v>
      </c>
      <c r="R89" s="76">
        <v>287681.78000000003</v>
      </c>
      <c r="S89" s="12">
        <f>K89+R89</f>
        <v>12767744.59</v>
      </c>
      <c r="T89" s="76">
        <f>S74*0.3022</f>
        <v>12767744.582572</v>
      </c>
      <c r="U89" s="77">
        <v>12767744.59</v>
      </c>
      <c r="V89" s="8">
        <v>11948001.49</v>
      </c>
      <c r="W89" s="8">
        <v>11948001.49</v>
      </c>
      <c r="X89" s="98">
        <f t="shared" si="13"/>
        <v>274780.81000000052</v>
      </c>
      <c r="Y89" s="12">
        <f t="shared" si="17"/>
        <v>0</v>
      </c>
      <c r="Z89" s="12">
        <f t="shared" si="18"/>
        <v>0</v>
      </c>
      <c r="AA89" s="1">
        <f>AA74*0.3022</f>
        <v>13059853.106158001</v>
      </c>
      <c r="AB89" s="12">
        <f>U89+334998.33</f>
        <v>13102742.92</v>
      </c>
    </row>
    <row r="90" spans="1:28" ht="15.75" hidden="1" customHeight="1" x14ac:dyDescent="0.2">
      <c r="A90" s="14" t="s">
        <v>50</v>
      </c>
      <c r="B90" s="29"/>
      <c r="C90" s="16" t="s">
        <v>13</v>
      </c>
      <c r="D90" s="87">
        <v>210000610</v>
      </c>
      <c r="E90" s="87">
        <v>119</v>
      </c>
      <c r="F90" s="87"/>
      <c r="G90" s="87">
        <v>226</v>
      </c>
      <c r="H90" s="8"/>
      <c r="I90" s="8"/>
      <c r="J90" s="8"/>
      <c r="K90" s="69"/>
      <c r="L90" s="69"/>
      <c r="M90" s="69"/>
      <c r="N90" s="12">
        <f t="shared" si="14"/>
        <v>0</v>
      </c>
      <c r="O90" s="12">
        <f t="shared" si="15"/>
        <v>0</v>
      </c>
      <c r="P90" s="12">
        <f t="shared" si="16"/>
        <v>0</v>
      </c>
      <c r="U90" s="8"/>
      <c r="V90" s="8"/>
      <c r="W90" s="8"/>
      <c r="X90" s="96">
        <f t="shared" si="13"/>
        <v>0</v>
      </c>
      <c r="Y90" s="12">
        <f t="shared" si="17"/>
        <v>0</v>
      </c>
      <c r="Z90" s="12">
        <f t="shared" si="18"/>
        <v>0</v>
      </c>
    </row>
    <row r="91" spans="1:28" ht="15.75" hidden="1" customHeight="1" x14ac:dyDescent="0.2">
      <c r="A91" s="14" t="s">
        <v>58</v>
      </c>
      <c r="B91" s="29"/>
      <c r="C91" s="16" t="s">
        <v>13</v>
      </c>
      <c r="D91" s="87">
        <v>210000610</v>
      </c>
      <c r="E91" s="87">
        <v>119</v>
      </c>
      <c r="F91" s="87"/>
      <c r="G91" s="87">
        <v>266</v>
      </c>
      <c r="H91" s="8"/>
      <c r="I91" s="8"/>
      <c r="J91" s="8"/>
      <c r="K91" s="69"/>
      <c r="L91" s="69"/>
      <c r="M91" s="69"/>
      <c r="N91" s="12">
        <f t="shared" si="14"/>
        <v>0</v>
      </c>
      <c r="O91" s="12">
        <f t="shared" si="15"/>
        <v>0</v>
      </c>
      <c r="P91" s="12">
        <f t="shared" si="16"/>
        <v>0</v>
      </c>
      <c r="U91" s="8"/>
      <c r="V91" s="8"/>
      <c r="W91" s="8"/>
      <c r="X91" s="96">
        <f t="shared" si="13"/>
        <v>0</v>
      </c>
      <c r="Y91" s="12">
        <f t="shared" si="17"/>
        <v>0</v>
      </c>
      <c r="Z91" s="12">
        <f t="shared" si="18"/>
        <v>0</v>
      </c>
    </row>
    <row r="92" spans="1:28" ht="15.75" hidden="1" customHeight="1" x14ac:dyDescent="0.2">
      <c r="A92" s="10" t="s">
        <v>41</v>
      </c>
      <c r="B92" s="29"/>
      <c r="C92" s="16" t="s">
        <v>13</v>
      </c>
      <c r="D92" s="87">
        <v>210000610</v>
      </c>
      <c r="E92" s="87">
        <v>119</v>
      </c>
      <c r="F92" s="87"/>
      <c r="G92" s="87">
        <v>345</v>
      </c>
      <c r="H92" s="8"/>
      <c r="I92" s="8"/>
      <c r="J92" s="8"/>
      <c r="K92" s="69"/>
      <c r="L92" s="69"/>
      <c r="M92" s="69"/>
      <c r="N92" s="12">
        <f t="shared" si="14"/>
        <v>0</v>
      </c>
      <c r="O92" s="12">
        <f t="shared" si="15"/>
        <v>0</v>
      </c>
      <c r="P92" s="12">
        <f t="shared" si="16"/>
        <v>0</v>
      </c>
      <c r="U92" s="8"/>
      <c r="V92" s="8"/>
      <c r="W92" s="8"/>
      <c r="X92" s="96">
        <f t="shared" si="13"/>
        <v>0</v>
      </c>
      <c r="Y92" s="12">
        <f t="shared" si="17"/>
        <v>0</v>
      </c>
      <c r="Z92" s="12">
        <f t="shared" si="18"/>
        <v>0</v>
      </c>
    </row>
    <row r="93" spans="1:28" ht="15.75" hidden="1" customHeight="1" x14ac:dyDescent="0.2">
      <c r="A93" s="10" t="s">
        <v>40</v>
      </c>
      <c r="B93" s="28"/>
      <c r="C93" s="16" t="s">
        <v>13</v>
      </c>
      <c r="D93" s="87">
        <v>210000610</v>
      </c>
      <c r="E93" s="87">
        <v>119</v>
      </c>
      <c r="F93" s="87"/>
      <c r="G93" s="87">
        <v>346</v>
      </c>
      <c r="H93" s="8"/>
      <c r="I93" s="8"/>
      <c r="J93" s="8"/>
      <c r="K93" s="69"/>
      <c r="L93" s="69"/>
      <c r="M93" s="69"/>
      <c r="N93" s="12">
        <f t="shared" si="14"/>
        <v>0</v>
      </c>
      <c r="O93" s="12">
        <f t="shared" si="15"/>
        <v>0</v>
      </c>
      <c r="P93" s="12">
        <f t="shared" si="16"/>
        <v>0</v>
      </c>
      <c r="U93" s="8"/>
      <c r="V93" s="8"/>
      <c r="W93" s="8"/>
      <c r="X93" s="96">
        <f t="shared" si="13"/>
        <v>0</v>
      </c>
      <c r="Y93" s="12">
        <f t="shared" si="17"/>
        <v>0</v>
      </c>
      <c r="Z93" s="12">
        <f t="shared" si="18"/>
        <v>0</v>
      </c>
    </row>
    <row r="94" spans="1:28" ht="31.5" hidden="1" customHeight="1" x14ac:dyDescent="0.2">
      <c r="A94" s="10" t="s">
        <v>32</v>
      </c>
      <c r="B94" s="109">
        <v>220</v>
      </c>
      <c r="C94" s="16" t="s">
        <v>13</v>
      </c>
      <c r="D94" s="87">
        <v>210000610</v>
      </c>
      <c r="E94" s="87">
        <v>320</v>
      </c>
      <c r="F94" s="87"/>
      <c r="G94" s="87"/>
      <c r="H94" s="8"/>
      <c r="I94" s="8"/>
      <c r="J94" s="8"/>
      <c r="K94" s="69"/>
      <c r="L94" s="69"/>
      <c r="M94" s="69"/>
      <c r="N94" s="12">
        <f t="shared" si="14"/>
        <v>0</v>
      </c>
      <c r="O94" s="12">
        <f t="shared" si="15"/>
        <v>0</v>
      </c>
      <c r="P94" s="12">
        <f t="shared" si="16"/>
        <v>0</v>
      </c>
      <c r="U94" s="8"/>
      <c r="V94" s="8"/>
      <c r="W94" s="8"/>
      <c r="X94" s="96">
        <f t="shared" si="13"/>
        <v>0</v>
      </c>
      <c r="Y94" s="12">
        <f t="shared" si="17"/>
        <v>0</v>
      </c>
      <c r="Z94" s="12">
        <f t="shared" si="18"/>
        <v>0</v>
      </c>
    </row>
    <row r="95" spans="1:28" ht="15.75" hidden="1" customHeight="1" x14ac:dyDescent="0.2">
      <c r="A95" s="14" t="s">
        <v>21</v>
      </c>
      <c r="B95" s="109"/>
      <c r="C95" s="16" t="s">
        <v>13</v>
      </c>
      <c r="D95" s="87">
        <v>210000610</v>
      </c>
      <c r="E95" s="87"/>
      <c r="F95" s="87"/>
      <c r="G95" s="87"/>
      <c r="H95" s="8"/>
      <c r="I95" s="8"/>
      <c r="J95" s="8"/>
      <c r="K95" s="69"/>
      <c r="L95" s="69"/>
      <c r="M95" s="69"/>
      <c r="N95" s="12">
        <f t="shared" si="14"/>
        <v>0</v>
      </c>
      <c r="O95" s="12">
        <f t="shared" si="15"/>
        <v>0</v>
      </c>
      <c r="P95" s="12">
        <f t="shared" si="16"/>
        <v>0</v>
      </c>
      <c r="U95" s="8"/>
      <c r="V95" s="8"/>
      <c r="W95" s="8"/>
      <c r="X95" s="96">
        <f t="shared" si="13"/>
        <v>0</v>
      </c>
      <c r="Y95" s="12">
        <f t="shared" si="17"/>
        <v>0</v>
      </c>
      <c r="Z95" s="12">
        <f t="shared" si="18"/>
        <v>0</v>
      </c>
    </row>
    <row r="96" spans="1:28" ht="31.5" hidden="1" customHeight="1" x14ac:dyDescent="0.2">
      <c r="A96" s="10" t="s">
        <v>31</v>
      </c>
      <c r="B96" s="109"/>
      <c r="C96" s="16" t="s">
        <v>13</v>
      </c>
      <c r="D96" s="87">
        <v>210000610</v>
      </c>
      <c r="E96" s="87">
        <v>321</v>
      </c>
      <c r="F96" s="87"/>
      <c r="G96" s="87"/>
      <c r="H96" s="8"/>
      <c r="I96" s="8"/>
      <c r="J96" s="8"/>
      <c r="K96" s="69"/>
      <c r="L96" s="69"/>
      <c r="M96" s="69"/>
      <c r="N96" s="12">
        <f t="shared" si="14"/>
        <v>0</v>
      </c>
      <c r="O96" s="12">
        <f t="shared" si="15"/>
        <v>0</v>
      </c>
      <c r="P96" s="12">
        <f t="shared" si="16"/>
        <v>0</v>
      </c>
      <c r="U96" s="8"/>
      <c r="V96" s="8"/>
      <c r="W96" s="8"/>
      <c r="X96" s="96">
        <f t="shared" si="13"/>
        <v>0</v>
      </c>
      <c r="Y96" s="12">
        <f t="shared" si="17"/>
        <v>0</v>
      </c>
      <c r="Z96" s="12">
        <f t="shared" si="18"/>
        <v>0</v>
      </c>
    </row>
    <row r="97" spans="1:27" ht="60" hidden="1" customHeight="1" x14ac:dyDescent="0.2">
      <c r="A97" s="14" t="s">
        <v>27</v>
      </c>
      <c r="B97" s="109"/>
      <c r="C97" s="16" t="s">
        <v>13</v>
      </c>
      <c r="D97" s="87">
        <v>210000610</v>
      </c>
      <c r="E97" s="87">
        <v>321</v>
      </c>
      <c r="F97" s="87"/>
      <c r="G97" s="87">
        <v>262</v>
      </c>
      <c r="H97" s="8"/>
      <c r="I97" s="8"/>
      <c r="J97" s="8"/>
      <c r="K97" s="69"/>
      <c r="L97" s="69"/>
      <c r="M97" s="69"/>
      <c r="N97" s="12">
        <f t="shared" si="14"/>
        <v>0</v>
      </c>
      <c r="O97" s="12">
        <f t="shared" si="15"/>
        <v>0</v>
      </c>
      <c r="P97" s="12">
        <f t="shared" si="16"/>
        <v>0</v>
      </c>
      <c r="U97" s="8"/>
      <c r="V97" s="8"/>
      <c r="W97" s="8"/>
      <c r="X97" s="96">
        <f t="shared" si="13"/>
        <v>0</v>
      </c>
      <c r="Y97" s="12">
        <f t="shared" si="17"/>
        <v>0</v>
      </c>
      <c r="Z97" s="12">
        <f t="shared" si="18"/>
        <v>0</v>
      </c>
    </row>
    <row r="98" spans="1:27" ht="31.5" hidden="1" customHeight="1" x14ac:dyDescent="0.2">
      <c r="A98" s="14" t="s">
        <v>30</v>
      </c>
      <c r="B98" s="109"/>
      <c r="C98" s="16" t="s">
        <v>13</v>
      </c>
      <c r="D98" s="87">
        <v>210000610</v>
      </c>
      <c r="E98" s="87">
        <v>323</v>
      </c>
      <c r="F98" s="87"/>
      <c r="G98" s="87"/>
      <c r="H98" s="8"/>
      <c r="I98" s="8"/>
      <c r="J98" s="8"/>
      <c r="K98" s="69"/>
      <c r="L98" s="69"/>
      <c r="M98" s="69"/>
      <c r="N98" s="12">
        <f t="shared" si="14"/>
        <v>0</v>
      </c>
      <c r="O98" s="12">
        <f t="shared" si="15"/>
        <v>0</v>
      </c>
      <c r="P98" s="12">
        <f t="shared" si="16"/>
        <v>0</v>
      </c>
      <c r="U98" s="8"/>
      <c r="V98" s="8"/>
      <c r="W98" s="8"/>
      <c r="X98" s="96">
        <f t="shared" si="13"/>
        <v>0</v>
      </c>
      <c r="Y98" s="12">
        <f t="shared" si="17"/>
        <v>0</v>
      </c>
      <c r="Z98" s="12">
        <f t="shared" si="18"/>
        <v>0</v>
      </c>
    </row>
    <row r="99" spans="1:27" ht="15.75" hidden="1" customHeight="1" x14ac:dyDescent="0.2">
      <c r="A99" s="14" t="s">
        <v>29</v>
      </c>
      <c r="B99" s="109"/>
      <c r="C99" s="16" t="s">
        <v>13</v>
      </c>
      <c r="D99" s="87">
        <v>210000610</v>
      </c>
      <c r="E99" s="87">
        <v>323</v>
      </c>
      <c r="F99" s="87"/>
      <c r="G99" s="87">
        <v>263</v>
      </c>
      <c r="H99" s="8"/>
      <c r="I99" s="8"/>
      <c r="J99" s="8"/>
      <c r="K99" s="69"/>
      <c r="L99" s="69"/>
      <c r="M99" s="69"/>
      <c r="N99" s="12">
        <f t="shared" si="14"/>
        <v>0</v>
      </c>
      <c r="O99" s="12">
        <f t="shared" si="15"/>
        <v>0</v>
      </c>
      <c r="P99" s="12">
        <f t="shared" si="16"/>
        <v>0</v>
      </c>
      <c r="U99" s="8"/>
      <c r="V99" s="8"/>
      <c r="W99" s="8"/>
      <c r="X99" s="96">
        <f t="shared" si="13"/>
        <v>0</v>
      </c>
      <c r="Y99" s="12">
        <f t="shared" si="17"/>
        <v>0</v>
      </c>
      <c r="Z99" s="12">
        <f t="shared" si="18"/>
        <v>0</v>
      </c>
    </row>
    <row r="100" spans="1:27" ht="15.75" hidden="1" customHeight="1" x14ac:dyDescent="0.2">
      <c r="A100" s="10" t="s">
        <v>26</v>
      </c>
      <c r="B100" s="109">
        <v>230</v>
      </c>
      <c r="C100" s="16" t="s">
        <v>13</v>
      </c>
      <c r="D100" s="87">
        <v>210000610</v>
      </c>
      <c r="E100" s="87">
        <v>360</v>
      </c>
      <c r="F100" s="87"/>
      <c r="G100" s="87"/>
      <c r="H100" s="8"/>
      <c r="I100" s="8"/>
      <c r="J100" s="8"/>
      <c r="K100" s="69"/>
      <c r="L100" s="69"/>
      <c r="M100" s="69"/>
      <c r="N100" s="12">
        <f t="shared" si="14"/>
        <v>0</v>
      </c>
      <c r="O100" s="12">
        <f t="shared" si="15"/>
        <v>0</v>
      </c>
      <c r="P100" s="12">
        <f t="shared" si="16"/>
        <v>0</v>
      </c>
      <c r="U100" s="8"/>
      <c r="V100" s="8"/>
      <c r="W100" s="8"/>
      <c r="X100" s="96">
        <f t="shared" si="13"/>
        <v>0</v>
      </c>
      <c r="Y100" s="12">
        <f t="shared" si="17"/>
        <v>0</v>
      </c>
      <c r="Z100" s="12">
        <f t="shared" si="18"/>
        <v>0</v>
      </c>
    </row>
    <row r="101" spans="1:27" ht="15.75" hidden="1" customHeight="1" x14ac:dyDescent="0.2">
      <c r="A101" s="14" t="s">
        <v>25</v>
      </c>
      <c r="B101" s="109"/>
      <c r="C101" s="16" t="s">
        <v>13</v>
      </c>
      <c r="D101" s="87">
        <v>210000610</v>
      </c>
      <c r="E101" s="87">
        <v>360</v>
      </c>
      <c r="F101" s="87"/>
      <c r="G101" s="87">
        <v>212</v>
      </c>
      <c r="H101" s="8"/>
      <c r="I101" s="8"/>
      <c r="J101" s="8"/>
      <c r="K101" s="69"/>
      <c r="L101" s="69"/>
      <c r="M101" s="69"/>
      <c r="N101" s="12">
        <f t="shared" si="14"/>
        <v>0</v>
      </c>
      <c r="O101" s="12">
        <f t="shared" si="15"/>
        <v>0</v>
      </c>
      <c r="P101" s="12">
        <f t="shared" si="16"/>
        <v>0</v>
      </c>
      <c r="U101" s="8"/>
      <c r="V101" s="8"/>
      <c r="W101" s="8"/>
      <c r="X101" s="96">
        <f t="shared" si="13"/>
        <v>0</v>
      </c>
      <c r="Y101" s="12">
        <f t="shared" si="17"/>
        <v>0</v>
      </c>
      <c r="Z101" s="12">
        <f t="shared" si="18"/>
        <v>0</v>
      </c>
    </row>
    <row r="102" spans="1:27" ht="15.75" hidden="1" customHeight="1" x14ac:dyDescent="0.2">
      <c r="A102" s="14" t="s">
        <v>10</v>
      </c>
      <c r="B102" s="109"/>
      <c r="C102" s="16" t="s">
        <v>13</v>
      </c>
      <c r="D102" s="87">
        <v>210000610</v>
      </c>
      <c r="E102" s="87">
        <v>360</v>
      </c>
      <c r="F102" s="87"/>
      <c r="G102" s="87">
        <v>296</v>
      </c>
      <c r="H102" s="8"/>
      <c r="I102" s="8"/>
      <c r="J102" s="8"/>
      <c r="K102" s="69"/>
      <c r="L102" s="69"/>
      <c r="M102" s="69"/>
      <c r="N102" s="12">
        <f t="shared" si="14"/>
        <v>0</v>
      </c>
      <c r="O102" s="12">
        <f t="shared" si="15"/>
        <v>0</v>
      </c>
      <c r="P102" s="12">
        <f t="shared" si="16"/>
        <v>0</v>
      </c>
      <c r="U102" s="8"/>
      <c r="V102" s="8"/>
      <c r="W102" s="8"/>
      <c r="X102" s="96">
        <f t="shared" si="13"/>
        <v>0</v>
      </c>
      <c r="Y102" s="12">
        <f t="shared" si="17"/>
        <v>0</v>
      </c>
      <c r="Z102" s="12">
        <f t="shared" si="18"/>
        <v>0</v>
      </c>
    </row>
    <row r="103" spans="1:27" x14ac:dyDescent="0.2">
      <c r="A103" s="10" t="s">
        <v>24</v>
      </c>
      <c r="B103" s="110">
        <v>250</v>
      </c>
      <c r="C103" s="16" t="s">
        <v>13</v>
      </c>
      <c r="D103" s="16" t="s">
        <v>181</v>
      </c>
      <c r="E103" s="87">
        <v>800</v>
      </c>
      <c r="F103" s="16" t="s">
        <v>108</v>
      </c>
      <c r="G103" s="87"/>
      <c r="H103" s="15">
        <f>H112</f>
        <v>75.540000000000006</v>
      </c>
      <c r="I103" s="8">
        <v>103000</v>
      </c>
      <c r="J103" s="8">
        <v>103000</v>
      </c>
      <c r="K103" s="69">
        <v>103000</v>
      </c>
      <c r="L103" s="69">
        <v>103000</v>
      </c>
      <c r="M103" s="69">
        <v>103000</v>
      </c>
      <c r="N103" s="12">
        <f t="shared" si="14"/>
        <v>-102924.46</v>
      </c>
      <c r="O103" s="12">
        <f t="shared" si="15"/>
        <v>0</v>
      </c>
      <c r="P103" s="12">
        <f t="shared" si="16"/>
        <v>0</v>
      </c>
      <c r="R103" s="12">
        <f>R74+R89</f>
        <v>1239640</v>
      </c>
      <c r="U103" s="8">
        <v>103000</v>
      </c>
      <c r="V103" s="8">
        <v>103000</v>
      </c>
      <c r="W103" s="8">
        <v>103000</v>
      </c>
      <c r="X103" s="96">
        <f t="shared" si="13"/>
        <v>-102924.46</v>
      </c>
      <c r="Y103" s="12">
        <f t="shared" si="17"/>
        <v>0</v>
      </c>
      <c r="Z103" s="12">
        <f t="shared" si="18"/>
        <v>0</v>
      </c>
      <c r="AA103" s="12">
        <f>U89+292108.52</f>
        <v>13059853.109999999</v>
      </c>
    </row>
    <row r="104" spans="1:27" x14ac:dyDescent="0.2">
      <c r="A104" s="10" t="s">
        <v>21</v>
      </c>
      <c r="B104" s="111"/>
      <c r="C104" s="9"/>
      <c r="D104" s="16" t="s">
        <v>181</v>
      </c>
      <c r="E104" s="87"/>
      <c r="F104" s="87"/>
      <c r="G104" s="87"/>
      <c r="H104" s="8"/>
      <c r="I104" s="8"/>
      <c r="J104" s="8"/>
      <c r="K104" s="69"/>
      <c r="L104" s="69"/>
      <c r="M104" s="69"/>
      <c r="N104" s="12">
        <f t="shared" si="14"/>
        <v>0</v>
      </c>
      <c r="O104" s="12">
        <f t="shared" si="15"/>
        <v>0</v>
      </c>
      <c r="P104" s="12">
        <f t="shared" si="16"/>
        <v>0</v>
      </c>
      <c r="Q104" s="12"/>
      <c r="U104" s="8"/>
      <c r="V104" s="8"/>
      <c r="W104" s="8"/>
      <c r="X104" s="96">
        <f t="shared" si="13"/>
        <v>0</v>
      </c>
      <c r="Y104" s="12">
        <f t="shared" si="17"/>
        <v>0</v>
      </c>
      <c r="Z104" s="12">
        <f t="shared" si="18"/>
        <v>0</v>
      </c>
      <c r="AA104" s="12">
        <f>AA89-AA103</f>
        <v>-3.8419980555772781E-3</v>
      </c>
    </row>
    <row r="105" spans="1:27" ht="15.75" hidden="1" customHeight="1" x14ac:dyDescent="0.2">
      <c r="A105" s="10" t="s">
        <v>111</v>
      </c>
      <c r="B105" s="111"/>
      <c r="C105" s="9"/>
      <c r="D105" s="87">
        <v>210000610</v>
      </c>
      <c r="E105" s="87">
        <v>830</v>
      </c>
      <c r="F105" s="87"/>
      <c r="G105" s="87"/>
      <c r="H105" s="8"/>
      <c r="I105" s="8"/>
      <c r="J105" s="8"/>
      <c r="K105" s="69"/>
      <c r="L105" s="69"/>
      <c r="M105" s="69"/>
      <c r="N105" s="12">
        <f t="shared" si="14"/>
        <v>0</v>
      </c>
      <c r="O105" s="12">
        <f t="shared" si="15"/>
        <v>0</v>
      </c>
      <c r="P105" s="12">
        <f t="shared" si="16"/>
        <v>0</v>
      </c>
      <c r="U105" s="8"/>
      <c r="V105" s="8"/>
      <c r="W105" s="8"/>
      <c r="X105" s="96">
        <f t="shared" si="13"/>
        <v>0</v>
      </c>
      <c r="Y105" s="12">
        <f t="shared" si="17"/>
        <v>0</v>
      </c>
      <c r="Z105" s="12">
        <f t="shared" si="18"/>
        <v>0</v>
      </c>
    </row>
    <row r="106" spans="1:27" ht="31.5" hidden="1" customHeight="1" x14ac:dyDescent="0.2">
      <c r="A106" s="14" t="s">
        <v>81</v>
      </c>
      <c r="B106" s="111"/>
      <c r="C106" s="9"/>
      <c r="D106" s="87">
        <v>210000610</v>
      </c>
      <c r="E106" s="87">
        <v>831</v>
      </c>
      <c r="F106" s="87"/>
      <c r="G106" s="87"/>
      <c r="H106" s="8"/>
      <c r="I106" s="8"/>
      <c r="J106" s="8"/>
      <c r="K106" s="69"/>
      <c r="L106" s="69"/>
      <c r="M106" s="69"/>
      <c r="N106" s="12">
        <f t="shared" si="14"/>
        <v>0</v>
      </c>
      <c r="O106" s="12">
        <f t="shared" si="15"/>
        <v>0</v>
      </c>
      <c r="P106" s="12">
        <f t="shared" si="16"/>
        <v>0</v>
      </c>
      <c r="U106" s="8"/>
      <c r="V106" s="8"/>
      <c r="W106" s="8"/>
      <c r="X106" s="96">
        <f t="shared" si="13"/>
        <v>0</v>
      </c>
      <c r="Y106" s="12">
        <f t="shared" si="17"/>
        <v>0</v>
      </c>
      <c r="Z106" s="12">
        <f t="shared" si="18"/>
        <v>0</v>
      </c>
    </row>
    <row r="107" spans="1:27" ht="15.75" hidden="1" customHeight="1" x14ac:dyDescent="0.2">
      <c r="A107" s="10" t="s">
        <v>17</v>
      </c>
      <c r="B107" s="111"/>
      <c r="C107" s="9"/>
      <c r="D107" s="87">
        <v>210000610</v>
      </c>
      <c r="E107" s="87">
        <v>831</v>
      </c>
      <c r="F107" s="87"/>
      <c r="G107" s="87">
        <v>291</v>
      </c>
      <c r="H107" s="8"/>
      <c r="I107" s="8"/>
      <c r="J107" s="8"/>
      <c r="K107" s="69"/>
      <c r="L107" s="69"/>
      <c r="M107" s="69"/>
      <c r="N107" s="12">
        <f t="shared" si="14"/>
        <v>0</v>
      </c>
      <c r="O107" s="12">
        <f t="shared" si="15"/>
        <v>0</v>
      </c>
      <c r="P107" s="12">
        <f t="shared" si="16"/>
        <v>0</v>
      </c>
      <c r="U107" s="8"/>
      <c r="V107" s="8"/>
      <c r="W107" s="8"/>
      <c r="X107" s="96">
        <f t="shared" si="13"/>
        <v>0</v>
      </c>
      <c r="Y107" s="12">
        <f t="shared" si="17"/>
        <v>0</v>
      </c>
      <c r="Z107" s="12">
        <f t="shared" si="18"/>
        <v>0</v>
      </c>
    </row>
    <row r="108" spans="1:27" ht="31.5" hidden="1" customHeight="1" x14ac:dyDescent="0.2">
      <c r="A108" s="10" t="s">
        <v>16</v>
      </c>
      <c r="B108" s="111"/>
      <c r="C108" s="9"/>
      <c r="D108" s="87">
        <v>210000610</v>
      </c>
      <c r="E108" s="87">
        <v>831</v>
      </c>
      <c r="F108" s="87"/>
      <c r="G108" s="87">
        <v>292</v>
      </c>
      <c r="H108" s="8"/>
      <c r="I108" s="8"/>
      <c r="J108" s="8"/>
      <c r="K108" s="69"/>
      <c r="L108" s="69"/>
      <c r="M108" s="69"/>
      <c r="N108" s="12">
        <f t="shared" si="14"/>
        <v>0</v>
      </c>
      <c r="O108" s="12">
        <f t="shared" si="15"/>
        <v>0</v>
      </c>
      <c r="P108" s="12">
        <f t="shared" si="16"/>
        <v>0</v>
      </c>
      <c r="U108" s="8"/>
      <c r="V108" s="8"/>
      <c r="W108" s="8"/>
      <c r="X108" s="96">
        <f t="shared" si="13"/>
        <v>0</v>
      </c>
      <c r="Y108" s="12">
        <f t="shared" si="17"/>
        <v>0</v>
      </c>
      <c r="Z108" s="12">
        <f t="shared" si="18"/>
        <v>0</v>
      </c>
    </row>
    <row r="109" spans="1:27" ht="31.5" hidden="1" customHeight="1" x14ac:dyDescent="0.2">
      <c r="A109" s="10" t="s">
        <v>15</v>
      </c>
      <c r="B109" s="111"/>
      <c r="C109" s="9"/>
      <c r="D109" s="87">
        <v>210000610</v>
      </c>
      <c r="E109" s="87">
        <v>831</v>
      </c>
      <c r="F109" s="87"/>
      <c r="G109" s="87">
        <v>293</v>
      </c>
      <c r="H109" s="8"/>
      <c r="I109" s="8"/>
      <c r="J109" s="8"/>
      <c r="K109" s="69"/>
      <c r="L109" s="69"/>
      <c r="M109" s="69"/>
      <c r="N109" s="12">
        <f t="shared" si="14"/>
        <v>0</v>
      </c>
      <c r="O109" s="12">
        <f t="shared" si="15"/>
        <v>0</v>
      </c>
      <c r="P109" s="12">
        <f t="shared" si="16"/>
        <v>0</v>
      </c>
      <c r="U109" s="8"/>
      <c r="V109" s="8"/>
      <c r="W109" s="8"/>
      <c r="X109" s="96">
        <f t="shared" si="13"/>
        <v>0</v>
      </c>
      <c r="Y109" s="12">
        <f t="shared" si="17"/>
        <v>0</v>
      </c>
      <c r="Z109" s="12">
        <f t="shared" si="18"/>
        <v>0</v>
      </c>
    </row>
    <row r="110" spans="1:27" ht="15.75" hidden="1" customHeight="1" x14ac:dyDescent="0.2">
      <c r="A110" s="10" t="s">
        <v>14</v>
      </c>
      <c r="B110" s="111"/>
      <c r="C110" s="9"/>
      <c r="D110" s="87">
        <v>210000610</v>
      </c>
      <c r="E110" s="87">
        <v>831</v>
      </c>
      <c r="F110" s="87"/>
      <c r="G110" s="87">
        <v>295</v>
      </c>
      <c r="H110" s="8"/>
      <c r="I110" s="8"/>
      <c r="J110" s="8"/>
      <c r="K110" s="69"/>
      <c r="L110" s="69"/>
      <c r="M110" s="69"/>
      <c r="N110" s="12">
        <f t="shared" si="14"/>
        <v>0</v>
      </c>
      <c r="O110" s="12">
        <f t="shared" si="15"/>
        <v>0</v>
      </c>
      <c r="P110" s="12">
        <f t="shared" si="16"/>
        <v>0</v>
      </c>
      <c r="U110" s="8"/>
      <c r="V110" s="8"/>
      <c r="W110" s="8"/>
      <c r="X110" s="96">
        <f t="shared" si="13"/>
        <v>0</v>
      </c>
      <c r="Y110" s="12">
        <f t="shared" si="17"/>
        <v>0</v>
      </c>
      <c r="Z110" s="12">
        <f t="shared" si="18"/>
        <v>0</v>
      </c>
    </row>
    <row r="111" spans="1:27" ht="15.75" hidden="1" customHeight="1" x14ac:dyDescent="0.2">
      <c r="A111" s="14" t="s">
        <v>10</v>
      </c>
      <c r="B111" s="111"/>
      <c r="C111" s="9"/>
      <c r="D111" s="87">
        <v>210000610</v>
      </c>
      <c r="E111" s="87">
        <v>831</v>
      </c>
      <c r="F111" s="87"/>
      <c r="G111" s="87">
        <v>296</v>
      </c>
      <c r="H111" s="8"/>
      <c r="I111" s="8"/>
      <c r="J111" s="8"/>
      <c r="K111" s="69"/>
      <c r="L111" s="69"/>
      <c r="M111" s="69"/>
      <c r="N111" s="12">
        <f t="shared" si="14"/>
        <v>0</v>
      </c>
      <c r="O111" s="12">
        <f t="shared" si="15"/>
        <v>0</v>
      </c>
      <c r="P111" s="12">
        <f t="shared" si="16"/>
        <v>0</v>
      </c>
      <c r="U111" s="8"/>
      <c r="V111" s="8"/>
      <c r="W111" s="8"/>
      <c r="X111" s="96">
        <f t="shared" si="13"/>
        <v>0</v>
      </c>
      <c r="Y111" s="12">
        <f t="shared" si="17"/>
        <v>0</v>
      </c>
      <c r="Z111" s="12">
        <f t="shared" si="18"/>
        <v>0</v>
      </c>
    </row>
    <row r="112" spans="1:27" x14ac:dyDescent="0.2">
      <c r="A112" s="10" t="s">
        <v>22</v>
      </c>
      <c r="B112" s="111"/>
      <c r="C112" s="16" t="s">
        <v>13</v>
      </c>
      <c r="D112" s="16" t="s">
        <v>181</v>
      </c>
      <c r="E112" s="87">
        <v>850</v>
      </c>
      <c r="F112" s="16" t="s">
        <v>108</v>
      </c>
      <c r="G112" s="87"/>
      <c r="H112" s="8">
        <f>H119+H120</f>
        <v>75.540000000000006</v>
      </c>
      <c r="I112" s="8">
        <v>103000</v>
      </c>
      <c r="J112" s="8">
        <v>103000</v>
      </c>
      <c r="K112" s="69">
        <v>103000</v>
      </c>
      <c r="L112" s="69">
        <v>103000</v>
      </c>
      <c r="M112" s="69">
        <v>103000</v>
      </c>
      <c r="N112" s="12">
        <f t="shared" si="14"/>
        <v>-102924.46</v>
      </c>
      <c r="O112" s="12">
        <f t="shared" si="15"/>
        <v>0</v>
      </c>
      <c r="P112" s="12">
        <f t="shared" si="16"/>
        <v>0</v>
      </c>
      <c r="U112" s="8">
        <v>103000</v>
      </c>
      <c r="V112" s="8">
        <v>103000</v>
      </c>
      <c r="W112" s="8">
        <v>103000</v>
      </c>
      <c r="X112" s="96">
        <f t="shared" si="13"/>
        <v>-102924.46</v>
      </c>
      <c r="Y112" s="12">
        <f t="shared" si="17"/>
        <v>0</v>
      </c>
      <c r="Z112" s="12">
        <f t="shared" si="18"/>
        <v>0</v>
      </c>
    </row>
    <row r="113" spans="1:26" x14ac:dyDescent="0.2">
      <c r="A113" s="10" t="s">
        <v>21</v>
      </c>
      <c r="B113" s="111"/>
      <c r="C113" s="9"/>
      <c r="D113" s="16" t="s">
        <v>181</v>
      </c>
      <c r="E113" s="87"/>
      <c r="F113" s="87"/>
      <c r="G113" s="87"/>
      <c r="H113" s="8"/>
      <c r="I113" s="8"/>
      <c r="J113" s="8"/>
      <c r="K113" s="69"/>
      <c r="L113" s="69"/>
      <c r="M113" s="69"/>
      <c r="N113" s="12">
        <f t="shared" si="14"/>
        <v>0</v>
      </c>
      <c r="O113" s="12">
        <f t="shared" si="15"/>
        <v>0</v>
      </c>
      <c r="P113" s="12">
        <f t="shared" si="16"/>
        <v>0</v>
      </c>
      <c r="U113" s="8"/>
      <c r="V113" s="8"/>
      <c r="W113" s="8"/>
      <c r="X113" s="96">
        <f t="shared" si="13"/>
        <v>0</v>
      </c>
      <c r="Y113" s="12">
        <f t="shared" si="17"/>
        <v>0</v>
      </c>
      <c r="Z113" s="12">
        <f t="shared" si="18"/>
        <v>0</v>
      </c>
    </row>
    <row r="114" spans="1:26" ht="31.5" hidden="1" customHeight="1" x14ac:dyDescent="0.2">
      <c r="A114" s="10" t="s">
        <v>20</v>
      </c>
      <c r="B114" s="111"/>
      <c r="C114" s="9"/>
      <c r="D114" s="87">
        <v>210000610</v>
      </c>
      <c r="E114" s="87">
        <v>851</v>
      </c>
      <c r="F114" s="87"/>
      <c r="G114" s="87"/>
      <c r="H114" s="8"/>
      <c r="I114" s="8"/>
      <c r="J114" s="8"/>
      <c r="K114" s="69"/>
      <c r="L114" s="69"/>
      <c r="M114" s="69"/>
      <c r="N114" s="12">
        <f t="shared" si="14"/>
        <v>0</v>
      </c>
      <c r="O114" s="12">
        <f t="shared" si="15"/>
        <v>0</v>
      </c>
      <c r="P114" s="12">
        <f t="shared" si="16"/>
        <v>0</v>
      </c>
      <c r="U114" s="8"/>
      <c r="V114" s="8"/>
      <c r="W114" s="8"/>
      <c r="X114" s="96">
        <f t="shared" si="13"/>
        <v>0</v>
      </c>
      <c r="Y114" s="12">
        <f t="shared" si="17"/>
        <v>0</v>
      </c>
      <c r="Z114" s="12">
        <f t="shared" si="18"/>
        <v>0</v>
      </c>
    </row>
    <row r="115" spans="1:26" ht="15.75" hidden="1" customHeight="1" x14ac:dyDescent="0.2">
      <c r="A115" s="10" t="s">
        <v>17</v>
      </c>
      <c r="B115" s="111"/>
      <c r="C115" s="9"/>
      <c r="D115" s="87">
        <v>210000610</v>
      </c>
      <c r="E115" s="87">
        <v>851</v>
      </c>
      <c r="F115" s="87"/>
      <c r="G115" s="87">
        <v>291</v>
      </c>
      <c r="H115" s="8"/>
      <c r="I115" s="8"/>
      <c r="J115" s="8"/>
      <c r="K115" s="69"/>
      <c r="L115" s="69"/>
      <c r="M115" s="69"/>
      <c r="N115" s="12">
        <f t="shared" si="14"/>
        <v>0</v>
      </c>
      <c r="O115" s="12">
        <f t="shared" si="15"/>
        <v>0</v>
      </c>
      <c r="P115" s="12">
        <f t="shared" si="16"/>
        <v>0</v>
      </c>
      <c r="U115" s="8"/>
      <c r="V115" s="8"/>
      <c r="W115" s="8"/>
      <c r="X115" s="96">
        <f t="shared" si="13"/>
        <v>0</v>
      </c>
      <c r="Y115" s="12">
        <f t="shared" si="17"/>
        <v>0</v>
      </c>
      <c r="Z115" s="12">
        <f t="shared" si="18"/>
        <v>0</v>
      </c>
    </row>
    <row r="116" spans="1:26" ht="15.75" hidden="1" customHeight="1" x14ac:dyDescent="0.2">
      <c r="A116" s="14" t="s">
        <v>19</v>
      </c>
      <c r="B116" s="111"/>
      <c r="C116" s="9"/>
      <c r="D116" s="87">
        <v>210000610</v>
      </c>
      <c r="E116" s="87">
        <v>852</v>
      </c>
      <c r="F116" s="87"/>
      <c r="G116" s="87"/>
      <c r="H116" s="8"/>
      <c r="I116" s="8"/>
      <c r="J116" s="8"/>
      <c r="K116" s="69"/>
      <c r="L116" s="69"/>
      <c r="M116" s="69"/>
      <c r="N116" s="12">
        <f t="shared" si="14"/>
        <v>0</v>
      </c>
      <c r="O116" s="12">
        <f t="shared" si="15"/>
        <v>0</v>
      </c>
      <c r="P116" s="12">
        <f t="shared" si="16"/>
        <v>0</v>
      </c>
      <c r="U116" s="8"/>
      <c r="V116" s="8"/>
      <c r="W116" s="8"/>
      <c r="X116" s="96">
        <f t="shared" si="13"/>
        <v>0</v>
      </c>
      <c r="Y116" s="12">
        <f t="shared" si="17"/>
        <v>0</v>
      </c>
      <c r="Z116" s="12">
        <f t="shared" si="18"/>
        <v>0</v>
      </c>
    </row>
    <row r="117" spans="1:26" ht="15.75" hidden="1" customHeight="1" x14ac:dyDescent="0.2">
      <c r="A117" s="10" t="s">
        <v>17</v>
      </c>
      <c r="B117" s="111"/>
      <c r="C117" s="9"/>
      <c r="D117" s="87">
        <v>210000610</v>
      </c>
      <c r="E117" s="87">
        <v>852</v>
      </c>
      <c r="F117" s="87"/>
      <c r="G117" s="87">
        <v>291</v>
      </c>
      <c r="H117" s="8"/>
      <c r="I117" s="8"/>
      <c r="J117" s="8"/>
      <c r="K117" s="69"/>
      <c r="L117" s="69"/>
      <c r="M117" s="69"/>
      <c r="N117" s="12">
        <f t="shared" si="14"/>
        <v>0</v>
      </c>
      <c r="O117" s="12">
        <f t="shared" si="15"/>
        <v>0</v>
      </c>
      <c r="P117" s="12">
        <f t="shared" si="16"/>
        <v>0</v>
      </c>
      <c r="U117" s="8"/>
      <c r="V117" s="8"/>
      <c r="W117" s="8"/>
      <c r="X117" s="96">
        <f t="shared" si="13"/>
        <v>0</v>
      </c>
      <c r="Y117" s="12">
        <f t="shared" si="17"/>
        <v>0</v>
      </c>
      <c r="Z117" s="12">
        <f t="shared" si="18"/>
        <v>0</v>
      </c>
    </row>
    <row r="118" spans="1:26" ht="15.75" hidden="1" customHeight="1" x14ac:dyDescent="0.2">
      <c r="A118" s="14" t="s">
        <v>18</v>
      </c>
      <c r="B118" s="111"/>
      <c r="C118" s="9"/>
      <c r="D118" s="87">
        <v>210000610</v>
      </c>
      <c r="E118" s="87">
        <v>853</v>
      </c>
      <c r="F118" s="87"/>
      <c r="G118" s="87"/>
      <c r="H118" s="8"/>
      <c r="I118" s="8"/>
      <c r="J118" s="8"/>
      <c r="K118" s="69"/>
      <c r="L118" s="69"/>
      <c r="M118" s="69"/>
      <c r="N118" s="12">
        <f t="shared" si="14"/>
        <v>0</v>
      </c>
      <c r="O118" s="12">
        <f t="shared" si="15"/>
        <v>0</v>
      </c>
      <c r="P118" s="12">
        <f t="shared" si="16"/>
        <v>0</v>
      </c>
      <c r="U118" s="8"/>
      <c r="V118" s="8"/>
      <c r="W118" s="8"/>
      <c r="X118" s="96">
        <f t="shared" si="13"/>
        <v>0</v>
      </c>
      <c r="Y118" s="12">
        <f t="shared" si="17"/>
        <v>0</v>
      </c>
      <c r="Z118" s="12">
        <f t="shared" si="18"/>
        <v>0</v>
      </c>
    </row>
    <row r="119" spans="1:26" ht="15.75" customHeight="1" x14ac:dyDescent="0.2">
      <c r="A119" s="14" t="s">
        <v>17</v>
      </c>
      <c r="B119" s="111"/>
      <c r="C119" s="85">
        <v>704</v>
      </c>
      <c r="D119" s="87">
        <v>210000610</v>
      </c>
      <c r="E119" s="87">
        <v>852</v>
      </c>
      <c r="F119" s="16" t="s">
        <v>108</v>
      </c>
      <c r="G119" s="87">
        <v>291</v>
      </c>
      <c r="H119" s="8">
        <v>0</v>
      </c>
      <c r="I119" s="8"/>
      <c r="J119" s="8"/>
      <c r="K119" s="69"/>
      <c r="L119" s="69"/>
      <c r="M119" s="69"/>
      <c r="N119" s="12"/>
      <c r="O119" s="12"/>
      <c r="P119" s="12"/>
      <c r="U119" s="8"/>
      <c r="V119" s="8"/>
      <c r="W119" s="8"/>
      <c r="X119" s="97">
        <f t="shared" si="13"/>
        <v>0</v>
      </c>
      <c r="Y119" s="12"/>
      <c r="Z119" s="12"/>
    </row>
    <row r="120" spans="1:26" x14ac:dyDescent="0.2">
      <c r="A120" s="10" t="s">
        <v>17</v>
      </c>
      <c r="B120" s="112"/>
      <c r="C120" s="16" t="s">
        <v>13</v>
      </c>
      <c r="D120" s="16" t="s">
        <v>181</v>
      </c>
      <c r="E120" s="87">
        <v>853</v>
      </c>
      <c r="F120" s="16" t="s">
        <v>108</v>
      </c>
      <c r="G120" s="87">
        <v>291</v>
      </c>
      <c r="H120" s="8">
        <v>75.540000000000006</v>
      </c>
      <c r="I120" s="8">
        <v>103000</v>
      </c>
      <c r="J120" s="8">
        <v>103000</v>
      </c>
      <c r="K120" s="69">
        <v>103000</v>
      </c>
      <c r="L120" s="69">
        <v>103000</v>
      </c>
      <c r="M120" s="69">
        <v>103000</v>
      </c>
      <c r="N120" s="12">
        <f t="shared" si="14"/>
        <v>-102924.46</v>
      </c>
      <c r="O120" s="12">
        <f t="shared" si="15"/>
        <v>0</v>
      </c>
      <c r="P120" s="12">
        <f t="shared" si="16"/>
        <v>0</v>
      </c>
      <c r="U120" s="8">
        <v>103000</v>
      </c>
      <c r="V120" s="8">
        <v>103000</v>
      </c>
      <c r="W120" s="8">
        <v>103000</v>
      </c>
      <c r="X120" s="97">
        <f t="shared" si="13"/>
        <v>-102924.46</v>
      </c>
      <c r="Y120" s="12">
        <f t="shared" si="17"/>
        <v>0</v>
      </c>
      <c r="Z120" s="12">
        <f t="shared" si="18"/>
        <v>0</v>
      </c>
    </row>
    <row r="121" spans="1:26" ht="31.5" hidden="1" customHeight="1" x14ac:dyDescent="0.2">
      <c r="A121" s="10" t="s">
        <v>16</v>
      </c>
      <c r="B121" s="109">
        <v>250</v>
      </c>
      <c r="C121" s="9"/>
      <c r="D121" s="87">
        <v>210000610</v>
      </c>
      <c r="E121" s="87">
        <v>853</v>
      </c>
      <c r="F121" s="87"/>
      <c r="G121" s="87">
        <v>292</v>
      </c>
      <c r="H121" s="8"/>
      <c r="I121" s="8"/>
      <c r="J121" s="8"/>
      <c r="K121" s="69"/>
      <c r="L121" s="69"/>
      <c r="M121" s="69"/>
      <c r="N121" s="12">
        <f t="shared" si="14"/>
        <v>0</v>
      </c>
      <c r="O121" s="12">
        <f t="shared" si="15"/>
        <v>0</v>
      </c>
      <c r="P121" s="12">
        <f t="shared" si="16"/>
        <v>0</v>
      </c>
      <c r="U121" s="8"/>
      <c r="V121" s="8"/>
      <c r="W121" s="8"/>
      <c r="X121" s="96">
        <f t="shared" si="13"/>
        <v>0</v>
      </c>
      <c r="Y121" s="12">
        <f t="shared" si="17"/>
        <v>0</v>
      </c>
      <c r="Z121" s="12">
        <f t="shared" si="18"/>
        <v>0</v>
      </c>
    </row>
    <row r="122" spans="1:26" ht="31.5" hidden="1" customHeight="1" x14ac:dyDescent="0.2">
      <c r="A122" s="10" t="s">
        <v>15</v>
      </c>
      <c r="B122" s="109"/>
      <c r="C122" s="9"/>
      <c r="D122" s="87">
        <v>210000610</v>
      </c>
      <c r="E122" s="87">
        <v>853</v>
      </c>
      <c r="F122" s="87"/>
      <c r="G122" s="87">
        <v>293</v>
      </c>
      <c r="H122" s="8"/>
      <c r="I122" s="8"/>
      <c r="J122" s="8"/>
      <c r="K122" s="69"/>
      <c r="L122" s="69"/>
      <c r="M122" s="69"/>
      <c r="N122" s="12">
        <f t="shared" si="14"/>
        <v>0</v>
      </c>
      <c r="O122" s="12">
        <f t="shared" si="15"/>
        <v>0</v>
      </c>
      <c r="P122" s="12">
        <f t="shared" si="16"/>
        <v>0</v>
      </c>
      <c r="U122" s="8"/>
      <c r="V122" s="8"/>
      <c r="W122" s="8"/>
      <c r="X122" s="96">
        <f t="shared" si="13"/>
        <v>0</v>
      </c>
      <c r="Y122" s="12">
        <f t="shared" si="17"/>
        <v>0</v>
      </c>
      <c r="Z122" s="12">
        <f t="shared" si="18"/>
        <v>0</v>
      </c>
    </row>
    <row r="123" spans="1:26" ht="15.75" hidden="1" customHeight="1" x14ac:dyDescent="0.2">
      <c r="A123" s="14" t="s">
        <v>10</v>
      </c>
      <c r="B123" s="109"/>
      <c r="C123" s="9"/>
      <c r="D123" s="87">
        <v>210000610</v>
      </c>
      <c r="E123" s="87">
        <v>853</v>
      </c>
      <c r="F123" s="87"/>
      <c r="G123" s="87">
        <v>296</v>
      </c>
      <c r="H123" s="8"/>
      <c r="I123" s="8"/>
      <c r="J123" s="8"/>
      <c r="K123" s="69"/>
      <c r="L123" s="69"/>
      <c r="M123" s="69"/>
      <c r="N123" s="12">
        <f t="shared" si="14"/>
        <v>0</v>
      </c>
      <c r="O123" s="12">
        <f t="shared" si="15"/>
        <v>0</v>
      </c>
      <c r="P123" s="12">
        <f t="shared" si="16"/>
        <v>0</v>
      </c>
      <c r="U123" s="8"/>
      <c r="V123" s="8"/>
      <c r="W123" s="8"/>
      <c r="X123" s="96">
        <f t="shared" si="13"/>
        <v>0</v>
      </c>
      <c r="Y123" s="12">
        <f t="shared" si="17"/>
        <v>0</v>
      </c>
      <c r="Z123" s="12">
        <f t="shared" si="18"/>
        <v>0</v>
      </c>
    </row>
    <row r="124" spans="1:26" ht="31.5" x14ac:dyDescent="0.2">
      <c r="A124" s="10" t="s">
        <v>35</v>
      </c>
      <c r="B124" s="109">
        <v>260</v>
      </c>
      <c r="C124" s="16" t="s">
        <v>13</v>
      </c>
      <c r="D124" s="16" t="s">
        <v>181</v>
      </c>
      <c r="E124" s="87">
        <v>240</v>
      </c>
      <c r="F124" s="23" t="s">
        <v>108</v>
      </c>
      <c r="G124" s="87"/>
      <c r="H124" s="15">
        <f>H126</f>
        <v>14463065.519999998</v>
      </c>
      <c r="I124" s="15">
        <f t="shared" ref="I124:J124" si="19">I126</f>
        <v>11018270.110000001</v>
      </c>
      <c r="J124" s="15">
        <f t="shared" si="19"/>
        <v>10769424.710000001</v>
      </c>
      <c r="K124" s="70">
        <v>14509932.85</v>
      </c>
      <c r="L124" s="70">
        <v>11018270.110000001</v>
      </c>
      <c r="M124" s="70">
        <v>10769424.710000001</v>
      </c>
      <c r="N124" s="12">
        <f t="shared" si="14"/>
        <v>-46867.330000001937</v>
      </c>
      <c r="O124" s="12">
        <f t="shared" si="15"/>
        <v>0</v>
      </c>
      <c r="P124" s="12">
        <f t="shared" si="16"/>
        <v>0</v>
      </c>
      <c r="U124" s="15">
        <v>14509932.85</v>
      </c>
      <c r="V124" s="15">
        <v>11018270.110000001</v>
      </c>
      <c r="W124" s="15">
        <v>10769424.710000001</v>
      </c>
      <c r="X124" s="96">
        <f t="shared" si="13"/>
        <v>-46867.330000001937</v>
      </c>
      <c r="Y124" s="12">
        <f t="shared" si="17"/>
        <v>0</v>
      </c>
      <c r="Z124" s="12">
        <f t="shared" si="18"/>
        <v>0</v>
      </c>
    </row>
    <row r="125" spans="1:26" x14ac:dyDescent="0.2">
      <c r="A125" s="10" t="s">
        <v>21</v>
      </c>
      <c r="B125" s="109"/>
      <c r="C125" s="16" t="s">
        <v>13</v>
      </c>
      <c r="D125" s="16" t="s">
        <v>181</v>
      </c>
      <c r="E125" s="87"/>
      <c r="F125" s="20"/>
      <c r="G125" s="87"/>
      <c r="H125" s="15"/>
      <c r="I125" s="15"/>
      <c r="J125" s="15"/>
      <c r="K125" s="70"/>
      <c r="L125" s="70"/>
      <c r="M125" s="70"/>
      <c r="N125" s="12">
        <f t="shared" si="14"/>
        <v>0</v>
      </c>
      <c r="O125" s="12">
        <f t="shared" si="15"/>
        <v>0</v>
      </c>
      <c r="P125" s="12">
        <f t="shared" si="16"/>
        <v>0</v>
      </c>
      <c r="U125" s="15"/>
      <c r="V125" s="15"/>
      <c r="W125" s="15"/>
      <c r="X125" s="96">
        <f t="shared" si="13"/>
        <v>0</v>
      </c>
      <c r="Y125" s="12">
        <f t="shared" si="17"/>
        <v>0</v>
      </c>
      <c r="Z125" s="12">
        <f t="shared" si="18"/>
        <v>0</v>
      </c>
    </row>
    <row r="126" spans="1:26" ht="31.5" x14ac:dyDescent="0.2">
      <c r="A126" s="10" t="s">
        <v>90</v>
      </c>
      <c r="B126" s="109"/>
      <c r="C126" s="16" t="s">
        <v>13</v>
      </c>
      <c r="D126" s="16" t="s">
        <v>181</v>
      </c>
      <c r="E126" s="87">
        <v>244</v>
      </c>
      <c r="F126" s="23" t="s">
        <v>108</v>
      </c>
      <c r="G126" s="87"/>
      <c r="H126" s="15">
        <f>H127+H128+H129+H130+H131+H133+H144+H139+H140+H141+H142+H134</f>
        <v>14463065.519999998</v>
      </c>
      <c r="I126" s="15">
        <f t="shared" ref="I126:J126" si="20">I127+I128+I129+I130+I131+I133+I144+I139+I140+I141+I142+I134</f>
        <v>11018270.110000001</v>
      </c>
      <c r="J126" s="15">
        <f t="shared" si="20"/>
        <v>10769424.710000001</v>
      </c>
      <c r="K126" s="70">
        <v>14509932.85</v>
      </c>
      <c r="L126" s="70">
        <v>11018270.110000001</v>
      </c>
      <c r="M126" s="70">
        <v>10769424.710000001</v>
      </c>
      <c r="N126" s="12">
        <f t="shared" si="14"/>
        <v>-46867.330000001937</v>
      </c>
      <c r="O126" s="12">
        <f t="shared" si="15"/>
        <v>0</v>
      </c>
      <c r="P126" s="12">
        <f t="shared" si="16"/>
        <v>0</v>
      </c>
      <c r="U126" s="15">
        <v>14509932.85</v>
      </c>
      <c r="V126" s="15">
        <v>11018270.110000001</v>
      </c>
      <c r="W126" s="15">
        <v>10769424.710000001</v>
      </c>
      <c r="X126" s="96">
        <f t="shared" si="13"/>
        <v>-46867.330000001937</v>
      </c>
      <c r="Y126" s="12">
        <f t="shared" si="17"/>
        <v>0</v>
      </c>
      <c r="Z126" s="12">
        <f t="shared" si="18"/>
        <v>0</v>
      </c>
    </row>
    <row r="127" spans="1:26" x14ac:dyDescent="0.2">
      <c r="A127" s="10" t="s">
        <v>55</v>
      </c>
      <c r="B127" s="109"/>
      <c r="C127" s="16" t="s">
        <v>13</v>
      </c>
      <c r="D127" s="16" t="s">
        <v>181</v>
      </c>
      <c r="E127" s="87">
        <v>244</v>
      </c>
      <c r="F127" s="16" t="s">
        <v>108</v>
      </c>
      <c r="G127" s="87">
        <v>221</v>
      </c>
      <c r="H127" s="8">
        <f>499833.6-18859.84</f>
        <v>480973.75999999995</v>
      </c>
      <c r="I127" s="8">
        <v>499833.59999999998</v>
      </c>
      <c r="J127" s="8">
        <v>499833.59999999998</v>
      </c>
      <c r="K127" s="69">
        <v>499833.59999999998</v>
      </c>
      <c r="L127" s="69">
        <v>499833.59999999998</v>
      </c>
      <c r="M127" s="69">
        <v>499833.59999999998</v>
      </c>
      <c r="N127" s="12">
        <f t="shared" si="14"/>
        <v>-18859.840000000026</v>
      </c>
      <c r="O127" s="12">
        <f t="shared" si="15"/>
        <v>0</v>
      </c>
      <c r="P127" s="12">
        <f t="shared" si="16"/>
        <v>0</v>
      </c>
      <c r="U127" s="8">
        <v>499833.59999999998</v>
      </c>
      <c r="V127" s="8">
        <v>499833.59999999998</v>
      </c>
      <c r="W127" s="8">
        <v>499833.59999999998</v>
      </c>
      <c r="X127" s="96">
        <f t="shared" si="13"/>
        <v>-18859.840000000026</v>
      </c>
      <c r="Y127" s="12">
        <f t="shared" si="17"/>
        <v>0</v>
      </c>
      <c r="Z127" s="12">
        <f t="shared" si="18"/>
        <v>0</v>
      </c>
    </row>
    <row r="128" spans="1:26" x14ac:dyDescent="0.2">
      <c r="A128" s="14" t="s">
        <v>54</v>
      </c>
      <c r="B128" s="109"/>
      <c r="C128" s="16" t="s">
        <v>13</v>
      </c>
      <c r="D128" s="16" t="s">
        <v>181</v>
      </c>
      <c r="E128" s="87">
        <v>244</v>
      </c>
      <c r="F128" s="16" t="s">
        <v>108</v>
      </c>
      <c r="G128" s="87">
        <v>222</v>
      </c>
      <c r="H128" s="8">
        <f>502245-144272.8</f>
        <v>357972.2</v>
      </c>
      <c r="I128" s="8">
        <v>502245</v>
      </c>
      <c r="J128" s="8">
        <v>502245</v>
      </c>
      <c r="K128" s="69">
        <v>502245</v>
      </c>
      <c r="L128" s="69">
        <v>502245</v>
      </c>
      <c r="M128" s="69">
        <v>502245</v>
      </c>
      <c r="N128" s="12">
        <f t="shared" si="14"/>
        <v>-144272.79999999999</v>
      </c>
      <c r="O128" s="12">
        <f t="shared" si="15"/>
        <v>0</v>
      </c>
      <c r="P128" s="12">
        <f t="shared" si="16"/>
        <v>0</v>
      </c>
      <c r="U128" s="8">
        <v>502245</v>
      </c>
      <c r="V128" s="8">
        <v>502245</v>
      </c>
      <c r="W128" s="8">
        <v>502245</v>
      </c>
      <c r="X128" s="96">
        <f t="shared" si="13"/>
        <v>-144272.79999999999</v>
      </c>
      <c r="Y128" s="12">
        <f t="shared" si="17"/>
        <v>0</v>
      </c>
      <c r="Z128" s="12">
        <f t="shared" si="18"/>
        <v>0</v>
      </c>
    </row>
    <row r="129" spans="1:26" x14ac:dyDescent="0.2">
      <c r="A129" s="10" t="s">
        <v>53</v>
      </c>
      <c r="B129" s="109"/>
      <c r="C129" s="16" t="s">
        <v>13</v>
      </c>
      <c r="D129" s="16" t="s">
        <v>181</v>
      </c>
      <c r="E129" s="87">
        <v>244</v>
      </c>
      <c r="F129" s="16" t="s">
        <v>108</v>
      </c>
      <c r="G129" s="87">
        <v>223</v>
      </c>
      <c r="H129" s="8">
        <f>4747105.57-374254.09+47294.83</f>
        <v>4420146.3100000005</v>
      </c>
      <c r="I129" s="8">
        <v>4691689.6500000004</v>
      </c>
      <c r="J129" s="8">
        <v>4691689.6500000004</v>
      </c>
      <c r="K129" s="69">
        <v>4747105.57</v>
      </c>
      <c r="L129" s="69">
        <v>4691689.6500000004</v>
      </c>
      <c r="M129" s="69">
        <v>4691689.6500000004</v>
      </c>
      <c r="N129" s="12">
        <f t="shared" si="14"/>
        <v>-326959.25999999978</v>
      </c>
      <c r="O129" s="12">
        <f t="shared" si="15"/>
        <v>0</v>
      </c>
      <c r="P129" s="12">
        <f t="shared" si="16"/>
        <v>0</v>
      </c>
      <c r="Q129" s="12">
        <f>K129-429400</f>
        <v>4317705.57</v>
      </c>
      <c r="U129" s="8">
        <v>4747105.57</v>
      </c>
      <c r="V129" s="8">
        <v>4691689.6500000004</v>
      </c>
      <c r="W129" s="8">
        <v>4691689.6500000004</v>
      </c>
      <c r="X129" s="97">
        <f t="shared" si="13"/>
        <v>-326959.25999999978</v>
      </c>
      <c r="Y129" s="12">
        <f t="shared" si="17"/>
        <v>0</v>
      </c>
      <c r="Z129" s="12">
        <f t="shared" si="18"/>
        <v>0</v>
      </c>
    </row>
    <row r="130" spans="1:26" ht="31.5" x14ac:dyDescent="0.2">
      <c r="A130" s="10" t="s">
        <v>52</v>
      </c>
      <c r="B130" s="109"/>
      <c r="C130" s="16" t="s">
        <v>13</v>
      </c>
      <c r="D130" s="16" t="s">
        <v>181</v>
      </c>
      <c r="E130" s="87">
        <v>244</v>
      </c>
      <c r="F130" s="16" t="s">
        <v>108</v>
      </c>
      <c r="G130" s="87">
        <v>224</v>
      </c>
      <c r="H130" s="8">
        <v>60000</v>
      </c>
      <c r="I130" s="8">
        <v>60000</v>
      </c>
      <c r="J130" s="8">
        <v>60000</v>
      </c>
      <c r="K130" s="69">
        <v>60000</v>
      </c>
      <c r="L130" s="69">
        <v>60000</v>
      </c>
      <c r="M130" s="69">
        <v>60000</v>
      </c>
      <c r="N130" s="12">
        <f t="shared" si="14"/>
        <v>0</v>
      </c>
      <c r="O130" s="12">
        <f t="shared" si="15"/>
        <v>0</v>
      </c>
      <c r="P130" s="12">
        <f t="shared" si="16"/>
        <v>0</v>
      </c>
      <c r="U130" s="8">
        <v>60000</v>
      </c>
      <c r="V130" s="8">
        <v>60000</v>
      </c>
      <c r="W130" s="8">
        <v>60000</v>
      </c>
      <c r="X130" s="96">
        <f t="shared" si="13"/>
        <v>0</v>
      </c>
      <c r="Y130" s="12">
        <f t="shared" si="17"/>
        <v>0</v>
      </c>
      <c r="Z130" s="12">
        <f t="shared" si="18"/>
        <v>0</v>
      </c>
    </row>
    <row r="131" spans="1:26" x14ac:dyDescent="0.2">
      <c r="A131" s="10" t="s">
        <v>51</v>
      </c>
      <c r="B131" s="109"/>
      <c r="C131" s="16" t="s">
        <v>13</v>
      </c>
      <c r="D131" s="16" t="s">
        <v>181</v>
      </c>
      <c r="E131" s="87">
        <v>244</v>
      </c>
      <c r="F131" s="16" t="s">
        <v>108</v>
      </c>
      <c r="G131" s="87">
        <v>225</v>
      </c>
      <c r="H131" s="8">
        <f>527869.6+54000+10716.45</f>
        <v>592586.04999999993</v>
      </c>
      <c r="I131" s="8">
        <v>653270</v>
      </c>
      <c r="J131" s="8">
        <v>653270</v>
      </c>
      <c r="K131" s="69">
        <v>527869.6</v>
      </c>
      <c r="L131" s="69">
        <v>653270</v>
      </c>
      <c r="M131" s="69">
        <v>653270</v>
      </c>
      <c r="N131" s="12">
        <f t="shared" si="14"/>
        <v>64716.449999999953</v>
      </c>
      <c r="O131" s="12">
        <f t="shared" si="15"/>
        <v>0</v>
      </c>
      <c r="P131" s="12">
        <f t="shared" si="16"/>
        <v>0</v>
      </c>
      <c r="U131" s="8">
        <v>527869.6</v>
      </c>
      <c r="V131" s="8">
        <v>653270</v>
      </c>
      <c r="W131" s="8">
        <v>653270</v>
      </c>
      <c r="X131" s="97">
        <f>H131-U131</f>
        <v>64716.449999999953</v>
      </c>
      <c r="Y131" s="12">
        <f t="shared" si="17"/>
        <v>0</v>
      </c>
      <c r="Z131" s="12">
        <f t="shared" si="18"/>
        <v>0</v>
      </c>
    </row>
    <row r="132" spans="1:26" hidden="1" x14ac:dyDescent="0.25">
      <c r="A132" s="10"/>
      <c r="B132" s="109"/>
      <c r="C132" s="16" t="s">
        <v>13</v>
      </c>
      <c r="D132" s="87">
        <v>210000610</v>
      </c>
      <c r="E132" s="87">
        <v>244</v>
      </c>
      <c r="F132" s="16" t="s">
        <v>108</v>
      </c>
      <c r="G132" s="87">
        <v>227</v>
      </c>
      <c r="K132" s="73"/>
      <c r="L132" s="73"/>
      <c r="M132" s="73"/>
      <c r="N132" s="12">
        <f t="shared" si="14"/>
        <v>0</v>
      </c>
      <c r="O132" s="12">
        <f t="shared" si="15"/>
        <v>0</v>
      </c>
      <c r="P132" s="12">
        <f t="shared" si="16"/>
        <v>0</v>
      </c>
      <c r="U132" s="2"/>
      <c r="V132" s="2"/>
      <c r="W132" s="2"/>
      <c r="X132" s="96">
        <f t="shared" si="13"/>
        <v>0</v>
      </c>
      <c r="Y132" s="12">
        <f t="shared" si="17"/>
        <v>0</v>
      </c>
      <c r="Z132" s="12">
        <f t="shared" si="18"/>
        <v>0</v>
      </c>
    </row>
    <row r="133" spans="1:26" x14ac:dyDescent="0.2">
      <c r="A133" s="10" t="s">
        <v>50</v>
      </c>
      <c r="B133" s="109"/>
      <c r="C133" s="16" t="s">
        <v>13</v>
      </c>
      <c r="D133" s="16" t="s">
        <v>181</v>
      </c>
      <c r="E133" s="87">
        <v>244</v>
      </c>
      <c r="F133" s="16" t="s">
        <v>108</v>
      </c>
      <c r="G133" s="87">
        <v>226</v>
      </c>
      <c r="H133" s="8">
        <f>1844476.4+421426.6</f>
        <v>2265903</v>
      </c>
      <c r="I133" s="8">
        <v>953842.48</v>
      </c>
      <c r="J133" s="8">
        <v>816622.28</v>
      </c>
      <c r="K133" s="69">
        <v>1844476.4</v>
      </c>
      <c r="L133" s="69">
        <v>953842.48</v>
      </c>
      <c r="M133" s="69">
        <v>816622.28</v>
      </c>
      <c r="N133" s="12">
        <f t="shared" si="14"/>
        <v>421426.60000000009</v>
      </c>
      <c r="O133" s="12">
        <f t="shared" si="15"/>
        <v>0</v>
      </c>
      <c r="P133" s="12">
        <f t="shared" si="16"/>
        <v>0</v>
      </c>
      <c r="U133" s="8">
        <v>1844476.4</v>
      </c>
      <c r="V133" s="8">
        <v>953842.48</v>
      </c>
      <c r="W133" s="8">
        <v>816622.28</v>
      </c>
      <c r="X133" s="96">
        <f t="shared" si="13"/>
        <v>421426.60000000009</v>
      </c>
      <c r="Y133" s="12">
        <f t="shared" si="17"/>
        <v>0</v>
      </c>
      <c r="Z133" s="12">
        <f t="shared" si="18"/>
        <v>0</v>
      </c>
    </row>
    <row r="134" spans="1:26" ht="15.75" customHeight="1" x14ac:dyDescent="0.2">
      <c r="A134" s="14" t="s">
        <v>49</v>
      </c>
      <c r="B134" s="109"/>
      <c r="C134" s="16" t="s">
        <v>13</v>
      </c>
      <c r="D134" s="16" t="s">
        <v>181</v>
      </c>
      <c r="E134" s="87">
        <v>244</v>
      </c>
      <c r="F134" s="16" t="s">
        <v>108</v>
      </c>
      <c r="G134" s="87">
        <v>227</v>
      </c>
      <c r="H134" s="8">
        <f>41412.91+251.57</f>
        <v>41664.480000000003</v>
      </c>
      <c r="I134" s="8">
        <v>32698.22</v>
      </c>
      <c r="J134" s="8">
        <v>32698.22</v>
      </c>
      <c r="K134" s="69">
        <v>32698.22</v>
      </c>
      <c r="L134" s="69">
        <v>32698.22</v>
      </c>
      <c r="M134" s="69">
        <v>32698.22</v>
      </c>
      <c r="N134" s="12">
        <f t="shared" si="14"/>
        <v>8966.260000000002</v>
      </c>
      <c r="O134" s="12">
        <f t="shared" si="15"/>
        <v>0</v>
      </c>
      <c r="P134" s="12">
        <f t="shared" si="16"/>
        <v>0</v>
      </c>
      <c r="U134" s="8">
        <v>32698.22</v>
      </c>
      <c r="V134" s="8">
        <v>32698.22</v>
      </c>
      <c r="W134" s="8">
        <v>32698.22</v>
      </c>
      <c r="X134" s="97">
        <f t="shared" si="13"/>
        <v>8966.260000000002</v>
      </c>
      <c r="Y134" s="12">
        <f t="shared" si="17"/>
        <v>0</v>
      </c>
      <c r="Z134" s="12">
        <f t="shared" si="18"/>
        <v>0</v>
      </c>
    </row>
    <row r="135" spans="1:26" hidden="1" x14ac:dyDescent="0.25">
      <c r="A135" s="14" t="s">
        <v>110</v>
      </c>
      <c r="B135" s="109"/>
      <c r="C135" s="16" t="s">
        <v>13</v>
      </c>
      <c r="D135" s="87">
        <v>210000610</v>
      </c>
      <c r="E135" s="87">
        <v>244</v>
      </c>
      <c r="F135" s="16" t="s">
        <v>108</v>
      </c>
      <c r="G135" s="87">
        <v>349</v>
      </c>
      <c r="K135" s="73"/>
      <c r="L135" s="73"/>
      <c r="M135" s="73"/>
      <c r="N135" s="12">
        <f t="shared" si="14"/>
        <v>0</v>
      </c>
      <c r="O135" s="12">
        <f t="shared" si="15"/>
        <v>0</v>
      </c>
      <c r="P135" s="12">
        <f t="shared" si="16"/>
        <v>0</v>
      </c>
      <c r="U135" s="2"/>
      <c r="V135" s="2"/>
      <c r="W135" s="2"/>
      <c r="X135" s="96">
        <f t="shared" si="13"/>
        <v>0</v>
      </c>
      <c r="Y135" s="12">
        <f t="shared" si="17"/>
        <v>0</v>
      </c>
      <c r="Z135" s="12">
        <f t="shared" si="18"/>
        <v>0</v>
      </c>
    </row>
    <row r="136" spans="1:26" ht="31.5" hidden="1" customHeight="1" x14ac:dyDescent="0.2">
      <c r="A136" s="14" t="s">
        <v>69</v>
      </c>
      <c r="B136" s="109"/>
      <c r="C136" s="16" t="s">
        <v>13</v>
      </c>
      <c r="D136" s="87">
        <v>210000610</v>
      </c>
      <c r="E136" s="87">
        <v>244</v>
      </c>
      <c r="F136" s="87"/>
      <c r="G136" s="87">
        <v>229</v>
      </c>
      <c r="H136" s="8"/>
      <c r="I136" s="8"/>
      <c r="J136" s="8"/>
      <c r="K136" s="69"/>
      <c r="L136" s="69"/>
      <c r="M136" s="69"/>
      <c r="N136" s="12">
        <f t="shared" si="14"/>
        <v>0</v>
      </c>
      <c r="O136" s="12">
        <f t="shared" si="15"/>
        <v>0</v>
      </c>
      <c r="P136" s="12">
        <f t="shared" si="16"/>
        <v>0</v>
      </c>
      <c r="U136" s="8"/>
      <c r="V136" s="8"/>
      <c r="W136" s="8"/>
      <c r="X136" s="96">
        <f t="shared" si="13"/>
        <v>0</v>
      </c>
      <c r="Y136" s="12">
        <f t="shared" si="17"/>
        <v>0</v>
      </c>
      <c r="Z136" s="12">
        <f t="shared" si="18"/>
        <v>0</v>
      </c>
    </row>
    <row r="137" spans="1:26" ht="31.5" hidden="1" customHeight="1" x14ac:dyDescent="0.2">
      <c r="A137" s="10" t="s">
        <v>45</v>
      </c>
      <c r="B137" s="109"/>
      <c r="C137" s="16" t="s">
        <v>13</v>
      </c>
      <c r="D137" s="87">
        <v>210000610</v>
      </c>
      <c r="E137" s="87">
        <v>244</v>
      </c>
      <c r="F137" s="87"/>
      <c r="G137" s="87">
        <v>341</v>
      </c>
      <c r="H137" s="8"/>
      <c r="I137" s="8"/>
      <c r="J137" s="8"/>
      <c r="K137" s="69"/>
      <c r="L137" s="69"/>
      <c r="M137" s="69"/>
      <c r="N137" s="12">
        <f t="shared" si="14"/>
        <v>0</v>
      </c>
      <c r="O137" s="12">
        <f t="shared" si="15"/>
        <v>0</v>
      </c>
      <c r="P137" s="12">
        <f t="shared" si="16"/>
        <v>0</v>
      </c>
      <c r="U137" s="8"/>
      <c r="V137" s="8"/>
      <c r="W137" s="8"/>
      <c r="X137" s="96">
        <f t="shared" si="13"/>
        <v>0</v>
      </c>
      <c r="Y137" s="12">
        <f t="shared" si="17"/>
        <v>0</v>
      </c>
      <c r="Z137" s="12">
        <f t="shared" si="18"/>
        <v>0</v>
      </c>
    </row>
    <row r="138" spans="1:26" ht="15.75" hidden="1" customHeight="1" x14ac:dyDescent="0.2">
      <c r="A138" s="10" t="s">
        <v>44</v>
      </c>
      <c r="B138" s="109"/>
      <c r="C138" s="16" t="s">
        <v>13</v>
      </c>
      <c r="D138" s="87">
        <v>210000610</v>
      </c>
      <c r="E138" s="87">
        <v>244</v>
      </c>
      <c r="F138" s="87"/>
      <c r="G138" s="87">
        <v>342</v>
      </c>
      <c r="H138" s="8"/>
      <c r="I138" s="8"/>
      <c r="J138" s="8"/>
      <c r="K138" s="69"/>
      <c r="L138" s="69"/>
      <c r="M138" s="69"/>
      <c r="N138" s="12">
        <f t="shared" si="14"/>
        <v>0</v>
      </c>
      <c r="O138" s="12">
        <f t="shared" si="15"/>
        <v>0</v>
      </c>
      <c r="P138" s="12">
        <f t="shared" si="16"/>
        <v>0</v>
      </c>
      <c r="U138" s="8"/>
      <c r="V138" s="8"/>
      <c r="W138" s="8"/>
      <c r="X138" s="96">
        <f t="shared" si="13"/>
        <v>0</v>
      </c>
      <c r="Y138" s="12">
        <f t="shared" si="17"/>
        <v>0</v>
      </c>
      <c r="Z138" s="12">
        <f t="shared" si="18"/>
        <v>0</v>
      </c>
    </row>
    <row r="139" spans="1:26" x14ac:dyDescent="0.2">
      <c r="A139" s="10" t="s">
        <v>43</v>
      </c>
      <c r="B139" s="109"/>
      <c r="C139" s="16" t="s">
        <v>13</v>
      </c>
      <c r="D139" s="16" t="s">
        <v>181</v>
      </c>
      <c r="E139" s="87">
        <v>244</v>
      </c>
      <c r="F139" s="16" t="s">
        <v>108</v>
      </c>
      <c r="G139" s="87">
        <v>343</v>
      </c>
      <c r="H139" s="8">
        <f>1509645.66-395137.36+48628</f>
        <v>1163136.2999999998</v>
      </c>
      <c r="I139" s="8">
        <v>977245.66</v>
      </c>
      <c r="J139" s="8">
        <v>977245.66</v>
      </c>
      <c r="K139" s="69">
        <v>1509645.66</v>
      </c>
      <c r="L139" s="69">
        <v>977245.66</v>
      </c>
      <c r="M139" s="69">
        <v>977245.66</v>
      </c>
      <c r="N139" s="12">
        <f t="shared" si="14"/>
        <v>-346509.3600000001</v>
      </c>
      <c r="O139" s="12">
        <f t="shared" si="15"/>
        <v>0</v>
      </c>
      <c r="P139" s="12">
        <f t="shared" si="16"/>
        <v>0</v>
      </c>
      <c r="U139" s="8">
        <v>1509645.66</v>
      </c>
      <c r="V139" s="8">
        <v>977245.66</v>
      </c>
      <c r="W139" s="8">
        <v>977245.66</v>
      </c>
      <c r="X139" s="97">
        <f t="shared" si="13"/>
        <v>-346509.3600000001</v>
      </c>
      <c r="Y139" s="12">
        <f t="shared" si="17"/>
        <v>0</v>
      </c>
      <c r="Z139" s="12">
        <f t="shared" si="18"/>
        <v>0</v>
      </c>
    </row>
    <row r="140" spans="1:26" x14ac:dyDescent="0.2">
      <c r="A140" s="10" t="s">
        <v>42</v>
      </c>
      <c r="B140" s="109"/>
      <c r="C140" s="16" t="s">
        <v>13</v>
      </c>
      <c r="D140" s="16" t="s">
        <v>181</v>
      </c>
      <c r="E140" s="87">
        <v>244</v>
      </c>
      <c r="F140" s="16" t="s">
        <v>108</v>
      </c>
      <c r="G140" s="87">
        <v>344</v>
      </c>
      <c r="H140" s="8">
        <f>2760335.8-10213.38</f>
        <v>2750122.42</v>
      </c>
      <c r="I140" s="8">
        <v>627372.5</v>
      </c>
      <c r="J140" s="8">
        <v>515747.3</v>
      </c>
      <c r="K140" s="69">
        <v>2760335.8</v>
      </c>
      <c r="L140" s="69">
        <v>627372.5</v>
      </c>
      <c r="M140" s="69">
        <v>515747.3</v>
      </c>
      <c r="N140" s="12">
        <f t="shared" si="14"/>
        <v>-10213.379999999888</v>
      </c>
      <c r="O140" s="12">
        <f t="shared" si="15"/>
        <v>0</v>
      </c>
      <c r="P140" s="12">
        <f t="shared" si="16"/>
        <v>0</v>
      </c>
      <c r="U140" s="8">
        <v>2760335.8</v>
      </c>
      <c r="V140" s="8">
        <v>627372.5</v>
      </c>
      <c r="W140" s="8">
        <v>515747.3</v>
      </c>
      <c r="X140" s="96">
        <f t="shared" si="13"/>
        <v>-10213.379999999888</v>
      </c>
      <c r="Y140" s="12">
        <f t="shared" si="17"/>
        <v>0</v>
      </c>
      <c r="Z140" s="12">
        <f t="shared" si="18"/>
        <v>0</v>
      </c>
    </row>
    <row r="141" spans="1:26" x14ac:dyDescent="0.2">
      <c r="A141" s="10" t="s">
        <v>41</v>
      </c>
      <c r="B141" s="109"/>
      <c r="C141" s="16" t="s">
        <v>13</v>
      </c>
      <c r="D141" s="16" t="s">
        <v>181</v>
      </c>
      <c r="E141" s="87">
        <v>244</v>
      </c>
      <c r="F141" s="16" t="s">
        <v>108</v>
      </c>
      <c r="G141" s="87">
        <v>345</v>
      </c>
      <c r="H141" s="8">
        <f>1119961-568616.8-35928</f>
        <v>515416.19999999995</v>
      </c>
      <c r="I141" s="8">
        <v>1119961</v>
      </c>
      <c r="J141" s="8">
        <v>1119961</v>
      </c>
      <c r="K141" s="69">
        <v>1119961</v>
      </c>
      <c r="L141" s="69">
        <v>1119961</v>
      </c>
      <c r="M141" s="69">
        <v>1119961</v>
      </c>
      <c r="N141" s="12">
        <f t="shared" si="14"/>
        <v>-604544.80000000005</v>
      </c>
      <c r="O141" s="12">
        <f t="shared" si="15"/>
        <v>0</v>
      </c>
      <c r="P141" s="12">
        <f t="shared" si="16"/>
        <v>0</v>
      </c>
      <c r="U141" s="8">
        <v>1119961</v>
      </c>
      <c r="V141" s="8">
        <v>1119961</v>
      </c>
      <c r="W141" s="8">
        <v>1119961</v>
      </c>
      <c r="X141" s="97">
        <f t="shared" ref="X141:X203" si="21">H141-U141</f>
        <v>-604544.80000000005</v>
      </c>
      <c r="Y141" s="12">
        <f t="shared" si="17"/>
        <v>0</v>
      </c>
      <c r="Z141" s="12">
        <f t="shared" si="18"/>
        <v>0</v>
      </c>
    </row>
    <row r="142" spans="1:26" x14ac:dyDescent="0.2">
      <c r="A142" s="10" t="s">
        <v>40</v>
      </c>
      <c r="B142" s="109"/>
      <c r="C142" s="16" t="s">
        <v>13</v>
      </c>
      <c r="D142" s="16" t="s">
        <v>181</v>
      </c>
      <c r="E142" s="87">
        <v>244</v>
      </c>
      <c r="F142" s="16" t="s">
        <v>108</v>
      </c>
      <c r="G142" s="87">
        <v>346</v>
      </c>
      <c r="H142" s="8">
        <f>765112+5650+1134042.99-31421.36-193162.43</f>
        <v>1680221.2</v>
      </c>
      <c r="I142" s="8">
        <v>765112</v>
      </c>
      <c r="J142" s="8">
        <v>765112</v>
      </c>
      <c r="K142" s="69">
        <v>770762</v>
      </c>
      <c r="L142" s="69">
        <v>765112</v>
      </c>
      <c r="M142" s="69">
        <v>765112</v>
      </c>
      <c r="N142" s="12">
        <f t="shared" si="14"/>
        <v>909459.2</v>
      </c>
      <c r="O142" s="12">
        <f t="shared" si="15"/>
        <v>0</v>
      </c>
      <c r="P142" s="12">
        <f t="shared" si="16"/>
        <v>0</v>
      </c>
      <c r="U142" s="8">
        <v>770762</v>
      </c>
      <c r="V142" s="8">
        <v>765112</v>
      </c>
      <c r="W142" s="8">
        <v>765112</v>
      </c>
      <c r="X142" s="97">
        <f t="shared" si="21"/>
        <v>909459.2</v>
      </c>
      <c r="Y142" s="12">
        <f t="shared" si="17"/>
        <v>0</v>
      </c>
      <c r="Z142" s="12">
        <f t="shared" si="18"/>
        <v>0</v>
      </c>
    </row>
    <row r="143" spans="1:26" ht="31.5" hidden="1" customHeight="1" x14ac:dyDescent="0.2">
      <c r="A143" s="10" t="s">
        <v>39</v>
      </c>
      <c r="B143" s="109"/>
      <c r="C143" s="16" t="s">
        <v>109</v>
      </c>
      <c r="D143" s="87">
        <v>210000610</v>
      </c>
      <c r="E143" s="87">
        <v>244</v>
      </c>
      <c r="F143" s="16" t="s">
        <v>108</v>
      </c>
      <c r="G143" s="87">
        <v>347</v>
      </c>
      <c r="H143" s="8"/>
      <c r="I143" s="8"/>
      <c r="J143" s="8"/>
      <c r="K143" s="69"/>
      <c r="L143" s="69"/>
      <c r="M143" s="69"/>
      <c r="N143" s="12">
        <f t="shared" ref="N143:N213" si="22">H143-K143</f>
        <v>0</v>
      </c>
      <c r="O143" s="12">
        <f t="shared" ref="O143:O213" si="23">I143-L143</f>
        <v>0</v>
      </c>
      <c r="P143" s="12">
        <f t="shared" ref="P143:P213" si="24">J143-M143</f>
        <v>0</v>
      </c>
      <c r="U143" s="8"/>
      <c r="V143" s="8"/>
      <c r="W143" s="8"/>
      <c r="X143" s="96">
        <f t="shared" si="21"/>
        <v>0</v>
      </c>
      <c r="Y143" s="12">
        <f t="shared" ref="Y143:Y204" si="25">I143-V143</f>
        <v>0</v>
      </c>
      <c r="Z143" s="12">
        <f t="shared" ref="Z143:Z204" si="26">J143-W143</f>
        <v>0</v>
      </c>
    </row>
    <row r="144" spans="1:26" ht="31.5" x14ac:dyDescent="0.2">
      <c r="A144" s="10" t="s">
        <v>38</v>
      </c>
      <c r="B144" s="109"/>
      <c r="C144" s="16" t="s">
        <v>13</v>
      </c>
      <c r="D144" s="16" t="s">
        <v>181</v>
      </c>
      <c r="E144" s="87">
        <v>244</v>
      </c>
      <c r="F144" s="16" t="s">
        <v>108</v>
      </c>
      <c r="G144" s="87">
        <v>349</v>
      </c>
      <c r="H144" s="8">
        <f>135000-76.4</f>
        <v>134923.6</v>
      </c>
      <c r="I144" s="8">
        <v>135000</v>
      </c>
      <c r="J144" s="8">
        <v>135000</v>
      </c>
      <c r="K144" s="69">
        <v>135000</v>
      </c>
      <c r="L144" s="69">
        <v>135000</v>
      </c>
      <c r="M144" s="69">
        <v>135000</v>
      </c>
      <c r="N144" s="12">
        <f t="shared" si="22"/>
        <v>-76.399999999994179</v>
      </c>
      <c r="O144" s="12">
        <f t="shared" si="23"/>
        <v>0</v>
      </c>
      <c r="P144" s="12">
        <f t="shared" si="24"/>
        <v>0</v>
      </c>
      <c r="U144" s="8">
        <v>135000</v>
      </c>
      <c r="V144" s="8">
        <v>135000</v>
      </c>
      <c r="W144" s="8">
        <v>135000</v>
      </c>
      <c r="X144" s="96">
        <f t="shared" si="21"/>
        <v>-76.399999999994179</v>
      </c>
      <c r="Y144" s="12">
        <f t="shared" si="25"/>
        <v>0</v>
      </c>
      <c r="Z144" s="12">
        <f t="shared" si="26"/>
        <v>0</v>
      </c>
    </row>
    <row r="145" spans="1:26" ht="47.25" hidden="1" x14ac:dyDescent="0.2">
      <c r="A145" s="10" t="s">
        <v>37</v>
      </c>
      <c r="B145" s="109"/>
      <c r="C145" s="9"/>
      <c r="D145" s="87"/>
      <c r="E145" s="87">
        <v>244</v>
      </c>
      <c r="F145" s="87"/>
      <c r="G145" s="87">
        <v>352</v>
      </c>
      <c r="H145" s="8"/>
      <c r="I145" s="8"/>
      <c r="J145" s="8"/>
      <c r="K145" s="8"/>
      <c r="L145" s="8"/>
      <c r="M145" s="8"/>
      <c r="N145" s="12">
        <f t="shared" si="22"/>
        <v>0</v>
      </c>
      <c r="O145" s="12">
        <f t="shared" si="23"/>
        <v>0</v>
      </c>
      <c r="P145" s="12">
        <f t="shared" si="24"/>
        <v>0</v>
      </c>
      <c r="U145" s="8"/>
      <c r="V145" s="8"/>
      <c r="W145" s="8"/>
      <c r="X145" s="96">
        <f t="shared" si="21"/>
        <v>0</v>
      </c>
      <c r="Y145" s="12">
        <f t="shared" si="25"/>
        <v>0</v>
      </c>
      <c r="Z145" s="12">
        <f t="shared" si="26"/>
        <v>0</v>
      </c>
    </row>
    <row r="146" spans="1:26" ht="47.25" hidden="1" x14ac:dyDescent="0.2">
      <c r="A146" s="10" t="s">
        <v>36</v>
      </c>
      <c r="B146" s="109"/>
      <c r="C146" s="9"/>
      <c r="D146" s="87"/>
      <c r="E146" s="87">
        <v>244</v>
      </c>
      <c r="F146" s="87"/>
      <c r="G146" s="87">
        <v>353</v>
      </c>
      <c r="H146" s="8"/>
      <c r="I146" s="8"/>
      <c r="J146" s="8"/>
      <c r="K146" s="8"/>
      <c r="L146" s="8"/>
      <c r="M146" s="8"/>
      <c r="N146" s="12">
        <f t="shared" si="22"/>
        <v>0</v>
      </c>
      <c r="O146" s="12">
        <f t="shared" si="23"/>
        <v>0</v>
      </c>
      <c r="P146" s="12">
        <f t="shared" si="24"/>
        <v>0</v>
      </c>
      <c r="U146" s="8"/>
      <c r="V146" s="8"/>
      <c r="W146" s="8"/>
      <c r="X146" s="96">
        <f t="shared" si="21"/>
        <v>0</v>
      </c>
      <c r="Y146" s="12">
        <f t="shared" si="25"/>
        <v>0</v>
      </c>
      <c r="Z146" s="12">
        <f t="shared" si="26"/>
        <v>0</v>
      </c>
    </row>
    <row r="147" spans="1:26" ht="31.5" hidden="1" x14ac:dyDescent="0.2">
      <c r="A147" s="10" t="s">
        <v>35</v>
      </c>
      <c r="B147" s="110">
        <v>270</v>
      </c>
      <c r="C147" s="9"/>
      <c r="D147" s="87"/>
      <c r="E147" s="87">
        <v>240</v>
      </c>
      <c r="F147" s="87"/>
      <c r="G147" s="87"/>
      <c r="H147" s="8"/>
      <c r="I147" s="8"/>
      <c r="J147" s="8"/>
      <c r="K147" s="8"/>
      <c r="L147" s="8"/>
      <c r="M147" s="8"/>
      <c r="N147" s="12">
        <f t="shared" si="22"/>
        <v>0</v>
      </c>
      <c r="O147" s="12">
        <f t="shared" si="23"/>
        <v>0</v>
      </c>
      <c r="P147" s="12">
        <f t="shared" si="24"/>
        <v>0</v>
      </c>
      <c r="U147" s="8"/>
      <c r="V147" s="8"/>
      <c r="W147" s="8"/>
      <c r="X147" s="96">
        <f t="shared" si="21"/>
        <v>0</v>
      </c>
      <c r="Y147" s="12">
        <f t="shared" si="25"/>
        <v>0</v>
      </c>
      <c r="Z147" s="12">
        <f t="shared" si="26"/>
        <v>0</v>
      </c>
    </row>
    <row r="148" spans="1:26" hidden="1" x14ac:dyDescent="0.2">
      <c r="A148" s="10" t="s">
        <v>34</v>
      </c>
      <c r="B148" s="111"/>
      <c r="C148" s="9"/>
      <c r="D148" s="87"/>
      <c r="E148" s="87">
        <v>244</v>
      </c>
      <c r="F148" s="87"/>
      <c r="G148" s="87"/>
      <c r="H148" s="8"/>
      <c r="I148" s="8"/>
      <c r="J148" s="8"/>
      <c r="K148" s="8"/>
      <c r="L148" s="8"/>
      <c r="M148" s="8"/>
      <c r="N148" s="12">
        <f t="shared" si="22"/>
        <v>0</v>
      </c>
      <c r="O148" s="12">
        <f t="shared" si="23"/>
        <v>0</v>
      </c>
      <c r="P148" s="12">
        <f t="shared" si="24"/>
        <v>0</v>
      </c>
      <c r="U148" s="8"/>
      <c r="V148" s="8"/>
      <c r="W148" s="8"/>
      <c r="X148" s="96">
        <f t="shared" si="21"/>
        <v>0</v>
      </c>
      <c r="Y148" s="12">
        <f t="shared" si="25"/>
        <v>0</v>
      </c>
      <c r="Z148" s="12">
        <f t="shared" si="26"/>
        <v>0</v>
      </c>
    </row>
    <row r="149" spans="1:26" ht="31.5" hidden="1" x14ac:dyDescent="0.2">
      <c r="A149" s="14" t="s">
        <v>33</v>
      </c>
      <c r="B149" s="112"/>
      <c r="C149" s="9"/>
      <c r="D149" s="87"/>
      <c r="E149" s="87">
        <v>244</v>
      </c>
      <c r="F149" s="87"/>
      <c r="G149" s="87">
        <v>296</v>
      </c>
      <c r="H149" s="8"/>
      <c r="I149" s="8"/>
      <c r="J149" s="8"/>
      <c r="K149" s="8"/>
      <c r="L149" s="8"/>
      <c r="M149" s="8"/>
      <c r="N149" s="12">
        <f t="shared" si="22"/>
        <v>0</v>
      </c>
      <c r="O149" s="12">
        <f t="shared" si="23"/>
        <v>0</v>
      </c>
      <c r="P149" s="12">
        <f t="shared" si="24"/>
        <v>0</v>
      </c>
      <c r="U149" s="8"/>
      <c r="V149" s="8"/>
      <c r="W149" s="8"/>
      <c r="X149" s="96">
        <f t="shared" si="21"/>
        <v>0</v>
      </c>
      <c r="Y149" s="12">
        <f t="shared" si="25"/>
        <v>0</v>
      </c>
      <c r="Z149" s="12">
        <f t="shared" si="26"/>
        <v>0</v>
      </c>
    </row>
    <row r="150" spans="1:26" hidden="1" x14ac:dyDescent="0.2">
      <c r="A150" s="10" t="s">
        <v>107</v>
      </c>
      <c r="B150" s="109">
        <v>280</v>
      </c>
      <c r="C150" s="9"/>
      <c r="D150" s="87"/>
      <c r="E150" s="87">
        <v>350</v>
      </c>
      <c r="F150" s="87"/>
      <c r="G150" s="87"/>
      <c r="H150" s="8"/>
      <c r="I150" s="8"/>
      <c r="J150" s="8"/>
      <c r="K150" s="8"/>
      <c r="L150" s="8"/>
      <c r="M150" s="8"/>
      <c r="N150" s="12">
        <f t="shared" si="22"/>
        <v>0</v>
      </c>
      <c r="O150" s="12">
        <f t="shared" si="23"/>
        <v>0</v>
      </c>
      <c r="P150" s="12">
        <f t="shared" si="24"/>
        <v>0</v>
      </c>
      <c r="U150" s="8"/>
      <c r="V150" s="8"/>
      <c r="W150" s="8"/>
      <c r="X150" s="96">
        <f t="shared" si="21"/>
        <v>0</v>
      </c>
      <c r="Y150" s="12">
        <f t="shared" si="25"/>
        <v>0</v>
      </c>
      <c r="Z150" s="12">
        <f t="shared" si="26"/>
        <v>0</v>
      </c>
    </row>
    <row r="151" spans="1:26" hidden="1" x14ac:dyDescent="0.2">
      <c r="A151" s="10" t="s">
        <v>21</v>
      </c>
      <c r="B151" s="109"/>
      <c r="C151" s="9"/>
      <c r="D151" s="87"/>
      <c r="E151" s="87"/>
      <c r="F151" s="87"/>
      <c r="G151" s="87"/>
      <c r="H151" s="8"/>
      <c r="I151" s="8"/>
      <c r="J151" s="8"/>
      <c r="K151" s="8"/>
      <c r="L151" s="8"/>
      <c r="M151" s="8"/>
      <c r="N151" s="12">
        <f t="shared" si="22"/>
        <v>0</v>
      </c>
      <c r="O151" s="12">
        <f t="shared" si="23"/>
        <v>0</v>
      </c>
      <c r="P151" s="12">
        <f t="shared" si="24"/>
        <v>0</v>
      </c>
      <c r="U151" s="8"/>
      <c r="V151" s="8"/>
      <c r="W151" s="8"/>
      <c r="X151" s="96">
        <f t="shared" si="21"/>
        <v>0</v>
      </c>
      <c r="Y151" s="12">
        <f t="shared" si="25"/>
        <v>0</v>
      </c>
      <c r="Z151" s="12">
        <f t="shared" si="26"/>
        <v>0</v>
      </c>
    </row>
    <row r="152" spans="1:26" hidden="1" x14ac:dyDescent="0.2">
      <c r="A152" s="14" t="s">
        <v>10</v>
      </c>
      <c r="B152" s="109"/>
      <c r="C152" s="9"/>
      <c r="D152" s="87"/>
      <c r="E152" s="87">
        <v>350</v>
      </c>
      <c r="F152" s="87"/>
      <c r="G152" s="87">
        <v>296</v>
      </c>
      <c r="H152" s="8"/>
      <c r="I152" s="8"/>
      <c r="J152" s="8"/>
      <c r="K152" s="8"/>
      <c r="L152" s="8"/>
      <c r="M152" s="8"/>
      <c r="N152" s="12">
        <f t="shared" si="22"/>
        <v>0</v>
      </c>
      <c r="O152" s="12">
        <f t="shared" si="23"/>
        <v>0</v>
      </c>
      <c r="P152" s="12">
        <f t="shared" si="24"/>
        <v>0</v>
      </c>
      <c r="U152" s="8"/>
      <c r="V152" s="8"/>
      <c r="W152" s="8"/>
      <c r="X152" s="96">
        <f t="shared" si="21"/>
        <v>0</v>
      </c>
      <c r="Y152" s="12">
        <f t="shared" si="25"/>
        <v>0</v>
      </c>
      <c r="Z152" s="12">
        <f t="shared" si="26"/>
        <v>0</v>
      </c>
    </row>
    <row r="153" spans="1:26" ht="31.5" hidden="1" x14ac:dyDescent="0.2">
      <c r="A153" s="10" t="s">
        <v>106</v>
      </c>
      <c r="B153" s="109">
        <v>290</v>
      </c>
      <c r="C153" s="9"/>
      <c r="D153" s="87"/>
      <c r="E153" s="87">
        <v>600</v>
      </c>
      <c r="F153" s="87"/>
      <c r="G153" s="87"/>
      <c r="H153" s="8"/>
      <c r="I153" s="8"/>
      <c r="J153" s="8"/>
      <c r="K153" s="8"/>
      <c r="L153" s="8"/>
      <c r="M153" s="8"/>
      <c r="N153" s="12">
        <f t="shared" si="22"/>
        <v>0</v>
      </c>
      <c r="O153" s="12">
        <f t="shared" si="23"/>
        <v>0</v>
      </c>
      <c r="P153" s="12">
        <f t="shared" si="24"/>
        <v>0</v>
      </c>
      <c r="U153" s="8"/>
      <c r="V153" s="8"/>
      <c r="W153" s="8"/>
      <c r="X153" s="96">
        <f t="shared" si="21"/>
        <v>0</v>
      </c>
      <c r="Y153" s="12">
        <f t="shared" si="25"/>
        <v>0</v>
      </c>
      <c r="Z153" s="12">
        <f t="shared" si="26"/>
        <v>0</v>
      </c>
    </row>
    <row r="154" spans="1:26" hidden="1" x14ac:dyDescent="0.2">
      <c r="A154" s="10" t="s">
        <v>21</v>
      </c>
      <c r="B154" s="109"/>
      <c r="C154" s="9"/>
      <c r="D154" s="87"/>
      <c r="E154" s="87"/>
      <c r="F154" s="87"/>
      <c r="G154" s="87"/>
      <c r="H154" s="8"/>
      <c r="I154" s="8"/>
      <c r="J154" s="8"/>
      <c r="K154" s="8"/>
      <c r="L154" s="8"/>
      <c r="M154" s="8"/>
      <c r="N154" s="12">
        <f t="shared" si="22"/>
        <v>0</v>
      </c>
      <c r="O154" s="12">
        <f t="shared" si="23"/>
        <v>0</v>
      </c>
      <c r="P154" s="12">
        <f t="shared" si="24"/>
        <v>0</v>
      </c>
      <c r="U154" s="8"/>
      <c r="V154" s="8"/>
      <c r="W154" s="8"/>
      <c r="X154" s="96">
        <f t="shared" si="21"/>
        <v>0</v>
      </c>
      <c r="Y154" s="12">
        <f t="shared" si="25"/>
        <v>0</v>
      </c>
      <c r="Z154" s="12">
        <f t="shared" si="26"/>
        <v>0</v>
      </c>
    </row>
    <row r="155" spans="1:26" hidden="1" x14ac:dyDescent="0.2">
      <c r="A155" s="27" t="s">
        <v>105</v>
      </c>
      <c r="B155" s="110">
        <v>290</v>
      </c>
      <c r="C155" s="9"/>
      <c r="D155" s="87"/>
      <c r="E155" s="87">
        <v>610</v>
      </c>
      <c r="F155" s="87"/>
      <c r="G155" s="87"/>
      <c r="H155" s="8"/>
      <c r="I155" s="8"/>
      <c r="J155" s="8"/>
      <c r="K155" s="8"/>
      <c r="L155" s="8"/>
      <c r="M155" s="8"/>
      <c r="N155" s="12">
        <f t="shared" si="22"/>
        <v>0</v>
      </c>
      <c r="O155" s="12">
        <f t="shared" si="23"/>
        <v>0</v>
      </c>
      <c r="P155" s="12">
        <f t="shared" si="24"/>
        <v>0</v>
      </c>
      <c r="U155" s="8"/>
      <c r="V155" s="8"/>
      <c r="W155" s="8"/>
      <c r="X155" s="96">
        <f t="shared" si="21"/>
        <v>0</v>
      </c>
      <c r="Y155" s="12">
        <f t="shared" si="25"/>
        <v>0</v>
      </c>
      <c r="Z155" s="12">
        <f t="shared" si="26"/>
        <v>0</v>
      </c>
    </row>
    <row r="156" spans="1:26" hidden="1" x14ac:dyDescent="0.2">
      <c r="A156" s="27" t="s">
        <v>104</v>
      </c>
      <c r="B156" s="111"/>
      <c r="C156" s="9"/>
      <c r="D156" s="87"/>
      <c r="E156" s="87">
        <v>613</v>
      </c>
      <c r="F156" s="87"/>
      <c r="G156" s="87"/>
      <c r="H156" s="8"/>
      <c r="I156" s="8"/>
      <c r="J156" s="8"/>
      <c r="K156" s="8"/>
      <c r="L156" s="8"/>
      <c r="M156" s="8"/>
      <c r="N156" s="12">
        <f t="shared" si="22"/>
        <v>0</v>
      </c>
      <c r="O156" s="12">
        <f t="shared" si="23"/>
        <v>0</v>
      </c>
      <c r="P156" s="12">
        <f t="shared" si="24"/>
        <v>0</v>
      </c>
      <c r="U156" s="8"/>
      <c r="V156" s="8"/>
      <c r="W156" s="8"/>
      <c r="X156" s="96">
        <f t="shared" si="21"/>
        <v>0</v>
      </c>
      <c r="Y156" s="12">
        <f t="shared" si="25"/>
        <v>0</v>
      </c>
      <c r="Z156" s="12">
        <f t="shared" si="26"/>
        <v>0</v>
      </c>
    </row>
    <row r="157" spans="1:26" ht="31.5" hidden="1" x14ac:dyDescent="0.2">
      <c r="A157" s="27" t="s">
        <v>101</v>
      </c>
      <c r="B157" s="111"/>
      <c r="C157" s="9"/>
      <c r="D157" s="87"/>
      <c r="E157" s="87">
        <v>613</v>
      </c>
      <c r="F157" s="87"/>
      <c r="G157" s="87">
        <v>241</v>
      </c>
      <c r="H157" s="8"/>
      <c r="I157" s="8"/>
      <c r="J157" s="8"/>
      <c r="K157" s="8"/>
      <c r="L157" s="8"/>
      <c r="M157" s="8"/>
      <c r="N157" s="12">
        <f t="shared" si="22"/>
        <v>0</v>
      </c>
      <c r="O157" s="12">
        <f t="shared" si="23"/>
        <v>0</v>
      </c>
      <c r="P157" s="12">
        <f t="shared" si="24"/>
        <v>0</v>
      </c>
      <c r="U157" s="8"/>
      <c r="V157" s="8"/>
      <c r="W157" s="8"/>
      <c r="X157" s="96">
        <f t="shared" si="21"/>
        <v>0</v>
      </c>
      <c r="Y157" s="12">
        <f t="shared" si="25"/>
        <v>0</v>
      </c>
      <c r="Z157" s="12">
        <f t="shared" si="26"/>
        <v>0</v>
      </c>
    </row>
    <row r="158" spans="1:26" hidden="1" x14ac:dyDescent="0.2">
      <c r="A158" s="27" t="s">
        <v>103</v>
      </c>
      <c r="B158" s="111"/>
      <c r="C158" s="9"/>
      <c r="D158" s="87"/>
      <c r="E158" s="87">
        <v>620</v>
      </c>
      <c r="F158" s="87"/>
      <c r="G158" s="87"/>
      <c r="H158" s="8"/>
      <c r="I158" s="8"/>
      <c r="J158" s="8"/>
      <c r="K158" s="8"/>
      <c r="L158" s="8"/>
      <c r="M158" s="8"/>
      <c r="N158" s="12">
        <f t="shared" si="22"/>
        <v>0</v>
      </c>
      <c r="O158" s="12">
        <f t="shared" si="23"/>
        <v>0</v>
      </c>
      <c r="P158" s="12">
        <f t="shared" si="24"/>
        <v>0</v>
      </c>
      <c r="U158" s="8"/>
      <c r="V158" s="8"/>
      <c r="W158" s="8"/>
      <c r="X158" s="96">
        <f t="shared" si="21"/>
        <v>0</v>
      </c>
      <c r="Y158" s="12">
        <f t="shared" si="25"/>
        <v>0</v>
      </c>
      <c r="Z158" s="12">
        <f t="shared" si="26"/>
        <v>0</v>
      </c>
    </row>
    <row r="159" spans="1:26" hidden="1" x14ac:dyDescent="0.2">
      <c r="A159" s="27" t="s">
        <v>102</v>
      </c>
      <c r="B159" s="111"/>
      <c r="C159" s="9"/>
      <c r="D159" s="87"/>
      <c r="E159" s="87">
        <v>623</v>
      </c>
      <c r="F159" s="87"/>
      <c r="G159" s="87"/>
      <c r="H159" s="8"/>
      <c r="I159" s="8"/>
      <c r="J159" s="8"/>
      <c r="K159" s="8"/>
      <c r="L159" s="8"/>
      <c r="M159" s="8"/>
      <c r="N159" s="12">
        <f t="shared" si="22"/>
        <v>0</v>
      </c>
      <c r="O159" s="12">
        <f t="shared" si="23"/>
        <v>0</v>
      </c>
      <c r="P159" s="12">
        <f t="shared" si="24"/>
        <v>0</v>
      </c>
      <c r="U159" s="8"/>
      <c r="V159" s="8"/>
      <c r="W159" s="8"/>
      <c r="X159" s="96">
        <f t="shared" si="21"/>
        <v>0</v>
      </c>
      <c r="Y159" s="12">
        <f t="shared" si="25"/>
        <v>0</v>
      </c>
      <c r="Z159" s="12">
        <f t="shared" si="26"/>
        <v>0</v>
      </c>
    </row>
    <row r="160" spans="1:26" ht="31.5" hidden="1" x14ac:dyDescent="0.2">
      <c r="A160" s="27" t="s">
        <v>101</v>
      </c>
      <c r="B160" s="111"/>
      <c r="C160" s="9"/>
      <c r="D160" s="87"/>
      <c r="E160" s="87">
        <v>623</v>
      </c>
      <c r="F160" s="87"/>
      <c r="G160" s="87">
        <v>241</v>
      </c>
      <c r="H160" s="8"/>
      <c r="I160" s="8"/>
      <c r="J160" s="8"/>
      <c r="K160" s="8"/>
      <c r="L160" s="8"/>
      <c r="M160" s="8"/>
      <c r="N160" s="12">
        <f t="shared" si="22"/>
        <v>0</v>
      </c>
      <c r="O160" s="12">
        <f t="shared" si="23"/>
        <v>0</v>
      </c>
      <c r="P160" s="12">
        <f t="shared" si="24"/>
        <v>0</v>
      </c>
      <c r="U160" s="8"/>
      <c r="V160" s="8"/>
      <c r="W160" s="8"/>
      <c r="X160" s="96">
        <f t="shared" si="21"/>
        <v>0</v>
      </c>
      <c r="Y160" s="12">
        <f t="shared" si="25"/>
        <v>0</v>
      </c>
      <c r="Z160" s="12">
        <f t="shared" si="26"/>
        <v>0</v>
      </c>
    </row>
    <row r="161" spans="1:26" ht="31.5" hidden="1" x14ac:dyDescent="0.2">
      <c r="A161" s="27" t="s">
        <v>100</v>
      </c>
      <c r="B161" s="111"/>
      <c r="C161" s="9"/>
      <c r="D161" s="87"/>
      <c r="E161" s="87">
        <v>630</v>
      </c>
      <c r="F161" s="87"/>
      <c r="G161" s="87"/>
      <c r="H161" s="8"/>
      <c r="I161" s="8"/>
      <c r="J161" s="8"/>
      <c r="K161" s="8"/>
      <c r="L161" s="8"/>
      <c r="M161" s="8"/>
      <c r="N161" s="12">
        <f t="shared" si="22"/>
        <v>0</v>
      </c>
      <c r="O161" s="12">
        <f t="shared" si="23"/>
        <v>0</v>
      </c>
      <c r="P161" s="12">
        <f t="shared" si="24"/>
        <v>0</v>
      </c>
      <c r="U161" s="8"/>
      <c r="V161" s="8"/>
      <c r="W161" s="8"/>
      <c r="X161" s="96">
        <f t="shared" si="21"/>
        <v>0</v>
      </c>
      <c r="Y161" s="12">
        <f t="shared" si="25"/>
        <v>0</v>
      </c>
      <c r="Z161" s="12">
        <f t="shared" si="26"/>
        <v>0</v>
      </c>
    </row>
    <row r="162" spans="1:26" ht="31.5" hidden="1" x14ac:dyDescent="0.2">
      <c r="A162" s="27" t="s">
        <v>99</v>
      </c>
      <c r="B162" s="111"/>
      <c r="C162" s="9"/>
      <c r="D162" s="87"/>
      <c r="E162" s="87">
        <v>632</v>
      </c>
      <c r="F162" s="87"/>
      <c r="G162" s="87"/>
      <c r="H162" s="8"/>
      <c r="I162" s="8"/>
      <c r="J162" s="8"/>
      <c r="K162" s="8"/>
      <c r="L162" s="8"/>
      <c r="M162" s="8"/>
      <c r="N162" s="12">
        <f t="shared" si="22"/>
        <v>0</v>
      </c>
      <c r="O162" s="12">
        <f t="shared" si="23"/>
        <v>0</v>
      </c>
      <c r="P162" s="12">
        <f t="shared" si="24"/>
        <v>0</v>
      </c>
      <c r="U162" s="8"/>
      <c r="V162" s="8"/>
      <c r="W162" s="8"/>
      <c r="X162" s="96">
        <f t="shared" si="21"/>
        <v>0</v>
      </c>
      <c r="Y162" s="12">
        <f t="shared" si="25"/>
        <v>0</v>
      </c>
      <c r="Z162" s="12">
        <f t="shared" si="26"/>
        <v>0</v>
      </c>
    </row>
    <row r="163" spans="1:26" ht="47.25" hidden="1" x14ac:dyDescent="0.2">
      <c r="A163" s="27" t="s">
        <v>97</v>
      </c>
      <c r="B163" s="111"/>
      <c r="C163" s="9"/>
      <c r="D163" s="87"/>
      <c r="E163" s="87">
        <v>632</v>
      </c>
      <c r="F163" s="87"/>
      <c r="G163" s="87" t="s">
        <v>96</v>
      </c>
      <c r="H163" s="8"/>
      <c r="I163" s="8"/>
      <c r="J163" s="8"/>
      <c r="K163" s="8"/>
      <c r="L163" s="8"/>
      <c r="M163" s="8"/>
      <c r="N163" s="12">
        <f t="shared" si="22"/>
        <v>0</v>
      </c>
      <c r="O163" s="12">
        <f t="shared" si="23"/>
        <v>0</v>
      </c>
      <c r="P163" s="12">
        <f t="shared" si="24"/>
        <v>0</v>
      </c>
      <c r="U163" s="8"/>
      <c r="V163" s="8"/>
      <c r="W163" s="8"/>
      <c r="X163" s="96">
        <f t="shared" si="21"/>
        <v>0</v>
      </c>
      <c r="Y163" s="12">
        <f t="shared" si="25"/>
        <v>0</v>
      </c>
      <c r="Z163" s="12">
        <f t="shared" si="26"/>
        <v>0</v>
      </c>
    </row>
    <row r="164" spans="1:26" ht="31.5" hidden="1" x14ac:dyDescent="0.2">
      <c r="A164" s="27" t="s">
        <v>98</v>
      </c>
      <c r="B164" s="111"/>
      <c r="C164" s="9"/>
      <c r="D164" s="87"/>
      <c r="E164" s="87">
        <v>633</v>
      </c>
      <c r="F164" s="87"/>
      <c r="G164" s="87"/>
      <c r="H164" s="8"/>
      <c r="I164" s="8"/>
      <c r="J164" s="8"/>
      <c r="K164" s="8"/>
      <c r="L164" s="8"/>
      <c r="M164" s="8"/>
      <c r="N164" s="12">
        <f t="shared" si="22"/>
        <v>0</v>
      </c>
      <c r="O164" s="12">
        <f t="shared" si="23"/>
        <v>0</v>
      </c>
      <c r="P164" s="12">
        <f t="shared" si="24"/>
        <v>0</v>
      </c>
      <c r="U164" s="8"/>
      <c r="V164" s="8"/>
      <c r="W164" s="8"/>
      <c r="X164" s="96">
        <f t="shared" si="21"/>
        <v>0</v>
      </c>
      <c r="Y164" s="12">
        <f t="shared" si="25"/>
        <v>0</v>
      </c>
      <c r="Z164" s="12">
        <f t="shared" si="26"/>
        <v>0</v>
      </c>
    </row>
    <row r="165" spans="1:26" ht="47.25" hidden="1" x14ac:dyDescent="0.2">
      <c r="A165" s="27" t="s">
        <v>97</v>
      </c>
      <c r="B165" s="112"/>
      <c r="C165" s="9"/>
      <c r="D165" s="87"/>
      <c r="E165" s="87">
        <v>633</v>
      </c>
      <c r="F165" s="87"/>
      <c r="G165" s="87" t="s">
        <v>96</v>
      </c>
      <c r="H165" s="8"/>
      <c r="I165" s="8"/>
      <c r="J165" s="8"/>
      <c r="K165" s="8"/>
      <c r="L165" s="8"/>
      <c r="M165" s="8"/>
      <c r="N165" s="12">
        <f t="shared" si="22"/>
        <v>0</v>
      </c>
      <c r="O165" s="12">
        <f t="shared" si="23"/>
        <v>0</v>
      </c>
      <c r="P165" s="12">
        <f t="shared" si="24"/>
        <v>0</v>
      </c>
      <c r="U165" s="8"/>
      <c r="V165" s="8"/>
      <c r="W165" s="8"/>
      <c r="X165" s="96">
        <f t="shared" si="21"/>
        <v>0</v>
      </c>
      <c r="Y165" s="12">
        <f t="shared" si="25"/>
        <v>0</v>
      </c>
      <c r="Z165" s="12">
        <f t="shared" si="26"/>
        <v>0</v>
      </c>
    </row>
    <row r="166" spans="1:26" hidden="1" x14ac:dyDescent="0.2">
      <c r="A166" s="27" t="s">
        <v>24</v>
      </c>
      <c r="B166" s="110">
        <v>300</v>
      </c>
      <c r="C166" s="9"/>
      <c r="D166" s="87"/>
      <c r="E166" s="87">
        <v>800</v>
      </c>
      <c r="F166" s="87"/>
      <c r="G166" s="87"/>
      <c r="H166" s="8"/>
      <c r="I166" s="8"/>
      <c r="J166" s="8"/>
      <c r="K166" s="8"/>
      <c r="L166" s="8"/>
      <c r="M166" s="8"/>
      <c r="N166" s="12">
        <f t="shared" si="22"/>
        <v>0</v>
      </c>
      <c r="O166" s="12">
        <f t="shared" si="23"/>
        <v>0</v>
      </c>
      <c r="P166" s="12">
        <f t="shared" si="24"/>
        <v>0</v>
      </c>
      <c r="U166" s="8"/>
      <c r="V166" s="8"/>
      <c r="W166" s="8"/>
      <c r="X166" s="96">
        <f t="shared" si="21"/>
        <v>0</v>
      </c>
      <c r="Y166" s="12">
        <f t="shared" si="25"/>
        <v>0</v>
      </c>
      <c r="Z166" s="12">
        <f t="shared" si="26"/>
        <v>0</v>
      </c>
    </row>
    <row r="167" spans="1:26" ht="47.25" hidden="1" x14ac:dyDescent="0.2">
      <c r="A167" s="27" t="s">
        <v>95</v>
      </c>
      <c r="B167" s="111"/>
      <c r="C167" s="9"/>
      <c r="D167" s="87"/>
      <c r="E167" s="87">
        <v>810</v>
      </c>
      <c r="F167" s="87"/>
      <c r="G167" s="87"/>
      <c r="H167" s="8"/>
      <c r="I167" s="8"/>
      <c r="J167" s="8"/>
      <c r="K167" s="8"/>
      <c r="L167" s="8"/>
      <c r="M167" s="8"/>
      <c r="N167" s="12">
        <f t="shared" si="22"/>
        <v>0</v>
      </c>
      <c r="O167" s="12">
        <f t="shared" si="23"/>
        <v>0</v>
      </c>
      <c r="P167" s="12">
        <f t="shared" si="24"/>
        <v>0</v>
      </c>
      <c r="U167" s="8"/>
      <c r="V167" s="8"/>
      <c r="W167" s="8"/>
      <c r="X167" s="96">
        <f t="shared" si="21"/>
        <v>0</v>
      </c>
      <c r="Y167" s="12">
        <f t="shared" si="25"/>
        <v>0</v>
      </c>
      <c r="Z167" s="12">
        <f t="shared" si="26"/>
        <v>0</v>
      </c>
    </row>
    <row r="168" spans="1:26" ht="63" hidden="1" x14ac:dyDescent="0.2">
      <c r="A168" s="27" t="s">
        <v>94</v>
      </c>
      <c r="B168" s="112"/>
      <c r="C168" s="9"/>
      <c r="D168" s="87"/>
      <c r="E168" s="87">
        <v>812</v>
      </c>
      <c r="F168" s="87"/>
      <c r="G168" s="87">
        <v>242</v>
      </c>
      <c r="H168" s="8"/>
      <c r="I168" s="8"/>
      <c r="J168" s="8"/>
      <c r="K168" s="8"/>
      <c r="L168" s="8"/>
      <c r="M168" s="8"/>
      <c r="N168" s="12">
        <f t="shared" si="22"/>
        <v>0</v>
      </c>
      <c r="O168" s="12">
        <f t="shared" si="23"/>
        <v>0</v>
      </c>
      <c r="P168" s="12">
        <f t="shared" si="24"/>
        <v>0</v>
      </c>
      <c r="U168" s="8"/>
      <c r="V168" s="8"/>
      <c r="W168" s="8"/>
      <c r="X168" s="96">
        <f t="shared" si="21"/>
        <v>0</v>
      </c>
      <c r="Y168" s="12">
        <f t="shared" si="25"/>
        <v>0</v>
      </c>
      <c r="Z168" s="12">
        <f t="shared" si="26"/>
        <v>0</v>
      </c>
    </row>
    <row r="169" spans="1:26" hidden="1" x14ac:dyDescent="0.2">
      <c r="A169" s="10" t="s">
        <v>93</v>
      </c>
      <c r="B169" s="17"/>
      <c r="C169" s="9"/>
      <c r="D169" s="87"/>
      <c r="E169" s="87" t="s">
        <v>0</v>
      </c>
      <c r="F169" s="87"/>
      <c r="G169" s="87"/>
      <c r="H169" s="8"/>
      <c r="I169" s="8"/>
      <c r="J169" s="8"/>
      <c r="K169" s="8"/>
      <c r="L169" s="8"/>
      <c r="M169" s="8"/>
      <c r="N169" s="12">
        <f t="shared" si="22"/>
        <v>0</v>
      </c>
      <c r="O169" s="12">
        <f t="shared" si="23"/>
        <v>0</v>
      </c>
      <c r="P169" s="12">
        <f t="shared" si="24"/>
        <v>0</v>
      </c>
      <c r="U169" s="8"/>
      <c r="V169" s="8"/>
      <c r="W169" s="8"/>
      <c r="X169" s="96">
        <f t="shared" si="21"/>
        <v>0</v>
      </c>
      <c r="Y169" s="12">
        <f t="shared" si="25"/>
        <v>0</v>
      </c>
      <c r="Z169" s="12">
        <f t="shared" si="26"/>
        <v>0</v>
      </c>
    </row>
    <row r="170" spans="1:26" hidden="1" x14ac:dyDescent="0.2">
      <c r="A170" s="10" t="s">
        <v>82</v>
      </c>
      <c r="B170" s="17"/>
      <c r="C170" s="9"/>
      <c r="D170" s="87"/>
      <c r="E170" s="87"/>
      <c r="F170" s="87"/>
      <c r="G170" s="87"/>
      <c r="H170" s="8"/>
      <c r="I170" s="8"/>
      <c r="J170" s="8"/>
      <c r="K170" s="8"/>
      <c r="L170" s="8"/>
      <c r="M170" s="8"/>
      <c r="N170" s="12">
        <f t="shared" si="22"/>
        <v>0</v>
      </c>
      <c r="O170" s="12">
        <f t="shared" si="23"/>
        <v>0</v>
      </c>
      <c r="P170" s="12">
        <f t="shared" si="24"/>
        <v>0</v>
      </c>
      <c r="U170" s="8"/>
      <c r="V170" s="8"/>
      <c r="W170" s="8"/>
      <c r="X170" s="96">
        <f t="shared" si="21"/>
        <v>0</v>
      </c>
      <c r="Y170" s="12">
        <f t="shared" si="25"/>
        <v>0</v>
      </c>
      <c r="Z170" s="12">
        <f t="shared" si="26"/>
        <v>0</v>
      </c>
    </row>
    <row r="171" spans="1:26" x14ac:dyDescent="0.2">
      <c r="A171" s="26" t="s">
        <v>92</v>
      </c>
      <c r="B171" s="17"/>
      <c r="C171" s="9" t="s">
        <v>0</v>
      </c>
      <c r="D171" s="87" t="s">
        <v>0</v>
      </c>
      <c r="E171" s="87" t="s">
        <v>0</v>
      </c>
      <c r="F171" s="87" t="s">
        <v>0</v>
      </c>
      <c r="G171" s="87"/>
      <c r="H171" s="15">
        <f>H173+H178+H183+H263+H268</f>
        <v>15680959.300000001</v>
      </c>
      <c r="I171" s="15">
        <f>I183+I173</f>
        <v>15261003.48</v>
      </c>
      <c r="J171" s="15">
        <f>J183</f>
        <v>14596922.680000002</v>
      </c>
      <c r="K171" s="71">
        <v>15680959.299999999</v>
      </c>
      <c r="L171" s="70">
        <v>15261003.48</v>
      </c>
      <c r="M171" s="70">
        <v>14596922.680000002</v>
      </c>
      <c r="N171" s="12">
        <f t="shared" si="22"/>
        <v>0</v>
      </c>
      <c r="O171" s="12">
        <f t="shared" si="23"/>
        <v>0</v>
      </c>
      <c r="P171" s="12">
        <f t="shared" si="24"/>
        <v>0</v>
      </c>
      <c r="U171" s="62">
        <v>15680959.299999999</v>
      </c>
      <c r="V171" s="15">
        <v>15261003.48</v>
      </c>
      <c r="W171" s="15">
        <v>14596922.680000002</v>
      </c>
      <c r="X171" s="96">
        <f t="shared" si="21"/>
        <v>0</v>
      </c>
      <c r="Y171" s="12">
        <f t="shared" si="25"/>
        <v>0</v>
      </c>
      <c r="Z171" s="12">
        <f t="shared" si="26"/>
        <v>0</v>
      </c>
    </row>
    <row r="172" spans="1:26" x14ac:dyDescent="0.2">
      <c r="A172" s="10" t="s">
        <v>21</v>
      </c>
      <c r="B172" s="17"/>
      <c r="C172" s="16"/>
      <c r="D172" s="87"/>
      <c r="E172" s="87"/>
      <c r="F172" s="23"/>
      <c r="G172" s="87"/>
      <c r="H172" s="8"/>
      <c r="I172" s="8"/>
      <c r="J172" s="8"/>
      <c r="K172" s="69"/>
      <c r="L172" s="69"/>
      <c r="M172" s="69"/>
      <c r="N172" s="12">
        <f t="shared" si="22"/>
        <v>0</v>
      </c>
      <c r="O172" s="12">
        <f t="shared" si="23"/>
        <v>0</v>
      </c>
      <c r="P172" s="12">
        <f t="shared" si="24"/>
        <v>0</v>
      </c>
      <c r="U172" s="8"/>
      <c r="V172" s="8"/>
      <c r="W172" s="8"/>
      <c r="X172" s="96">
        <f t="shared" si="21"/>
        <v>0</v>
      </c>
      <c r="Y172" s="12">
        <f t="shared" si="25"/>
        <v>0</v>
      </c>
      <c r="Z172" s="12">
        <f t="shared" si="26"/>
        <v>0</v>
      </c>
    </row>
    <row r="173" spans="1:26" ht="57" customHeight="1" x14ac:dyDescent="0.2">
      <c r="A173" s="26" t="s">
        <v>91</v>
      </c>
      <c r="B173" s="25"/>
      <c r="C173" s="16" t="s">
        <v>13</v>
      </c>
      <c r="D173" s="16" t="s">
        <v>181</v>
      </c>
      <c r="E173" s="87" t="s">
        <v>0</v>
      </c>
      <c r="F173" s="23" t="s">
        <v>88</v>
      </c>
      <c r="G173" s="87"/>
      <c r="H173" s="15">
        <f>H177</f>
        <v>1918182.38</v>
      </c>
      <c r="I173" s="15">
        <v>500000</v>
      </c>
      <c r="J173" s="15">
        <v>0</v>
      </c>
      <c r="K173" s="69">
        <v>0</v>
      </c>
      <c r="L173" s="69">
        <v>500000</v>
      </c>
      <c r="M173" s="69">
        <v>0</v>
      </c>
      <c r="N173" s="12">
        <f t="shared" si="22"/>
        <v>1918182.38</v>
      </c>
      <c r="O173" s="12">
        <f t="shared" si="23"/>
        <v>0</v>
      </c>
      <c r="P173" s="12">
        <f t="shared" si="24"/>
        <v>0</v>
      </c>
      <c r="U173" s="8">
        <v>0</v>
      </c>
      <c r="V173" s="8">
        <v>500000</v>
      </c>
      <c r="W173" s="8">
        <v>0</v>
      </c>
      <c r="X173" s="96">
        <f t="shared" si="21"/>
        <v>1918182.38</v>
      </c>
      <c r="Y173" s="12">
        <f t="shared" si="25"/>
        <v>0</v>
      </c>
      <c r="Z173" s="12">
        <f t="shared" si="26"/>
        <v>0</v>
      </c>
    </row>
    <row r="174" spans="1:26" ht="39" customHeight="1" x14ac:dyDescent="0.2">
      <c r="A174" s="10" t="s">
        <v>35</v>
      </c>
      <c r="B174" s="25"/>
      <c r="C174" s="16" t="s">
        <v>13</v>
      </c>
      <c r="D174" s="16" t="s">
        <v>181</v>
      </c>
      <c r="E174" s="87">
        <v>240</v>
      </c>
      <c r="F174" s="16" t="s">
        <v>88</v>
      </c>
      <c r="G174" s="87"/>
      <c r="H174" s="8">
        <v>0</v>
      </c>
      <c r="I174" s="8">
        <v>500000</v>
      </c>
      <c r="J174" s="8">
        <v>0</v>
      </c>
      <c r="K174" s="69">
        <v>0</v>
      </c>
      <c r="L174" s="69">
        <v>500000</v>
      </c>
      <c r="M174" s="69">
        <v>0</v>
      </c>
      <c r="N174" s="12">
        <f t="shared" si="22"/>
        <v>0</v>
      </c>
      <c r="O174" s="12">
        <f t="shared" si="23"/>
        <v>0</v>
      </c>
      <c r="P174" s="12">
        <f t="shared" si="24"/>
        <v>0</v>
      </c>
      <c r="U174" s="8">
        <v>0</v>
      </c>
      <c r="V174" s="8">
        <v>500000</v>
      </c>
      <c r="W174" s="8">
        <v>0</v>
      </c>
      <c r="X174" s="96">
        <f t="shared" si="21"/>
        <v>0</v>
      </c>
      <c r="Y174" s="12">
        <f t="shared" si="25"/>
        <v>0</v>
      </c>
      <c r="Z174" s="12">
        <f t="shared" si="26"/>
        <v>0</v>
      </c>
    </row>
    <row r="175" spans="1:26" ht="17.25" customHeight="1" x14ac:dyDescent="0.2">
      <c r="A175" s="10" t="s">
        <v>21</v>
      </c>
      <c r="B175" s="25"/>
      <c r="C175" s="16"/>
      <c r="D175" s="87"/>
      <c r="E175" s="87"/>
      <c r="F175" s="87"/>
      <c r="G175" s="87"/>
      <c r="H175" s="8">
        <v>0</v>
      </c>
      <c r="I175" s="8"/>
      <c r="J175" s="8">
        <v>0</v>
      </c>
      <c r="K175" s="69">
        <v>0</v>
      </c>
      <c r="L175" s="69"/>
      <c r="M175" s="69">
        <v>0</v>
      </c>
      <c r="N175" s="12">
        <f t="shared" si="22"/>
        <v>0</v>
      </c>
      <c r="O175" s="12">
        <f t="shared" si="23"/>
        <v>0</v>
      </c>
      <c r="P175" s="12">
        <f t="shared" si="24"/>
        <v>0</v>
      </c>
      <c r="U175" s="8">
        <v>0</v>
      </c>
      <c r="V175" s="8"/>
      <c r="W175" s="8">
        <v>0</v>
      </c>
      <c r="X175" s="96">
        <f t="shared" si="21"/>
        <v>0</v>
      </c>
      <c r="Y175" s="12">
        <f t="shared" si="25"/>
        <v>0</v>
      </c>
      <c r="Z175" s="12">
        <f t="shared" si="26"/>
        <v>0</v>
      </c>
    </row>
    <row r="176" spans="1:26" ht="34.5" customHeight="1" x14ac:dyDescent="0.2">
      <c r="A176" s="10" t="s">
        <v>90</v>
      </c>
      <c r="B176" s="25"/>
      <c r="C176" s="16" t="s">
        <v>13</v>
      </c>
      <c r="D176" s="16" t="s">
        <v>181</v>
      </c>
      <c r="E176" s="87">
        <v>244</v>
      </c>
      <c r="F176" s="16" t="s">
        <v>88</v>
      </c>
      <c r="G176" s="87">
        <v>310</v>
      </c>
      <c r="H176" s="15">
        <v>1918182.38</v>
      </c>
      <c r="I176" s="8">
        <v>500000</v>
      </c>
      <c r="J176" s="8">
        <v>0</v>
      </c>
      <c r="K176" s="69">
        <v>0</v>
      </c>
      <c r="L176" s="69">
        <v>500000</v>
      </c>
      <c r="M176" s="69">
        <v>0</v>
      </c>
      <c r="N176" s="12">
        <f t="shared" si="22"/>
        <v>1918182.38</v>
      </c>
      <c r="O176" s="12">
        <f t="shared" si="23"/>
        <v>0</v>
      </c>
      <c r="P176" s="12">
        <f t="shared" si="24"/>
        <v>0</v>
      </c>
      <c r="U176" s="8">
        <v>0</v>
      </c>
      <c r="V176" s="8">
        <v>500000</v>
      </c>
      <c r="W176" s="8">
        <v>0</v>
      </c>
      <c r="X176" s="96">
        <f t="shared" si="21"/>
        <v>1918182.38</v>
      </c>
      <c r="Y176" s="12">
        <f t="shared" si="25"/>
        <v>0</v>
      </c>
      <c r="Z176" s="12">
        <f t="shared" si="26"/>
        <v>0</v>
      </c>
    </row>
    <row r="177" spans="1:26" x14ac:dyDescent="0.2">
      <c r="A177" s="10" t="s">
        <v>89</v>
      </c>
      <c r="B177" s="25"/>
      <c r="C177" s="16" t="s">
        <v>13</v>
      </c>
      <c r="D177" s="16" t="s">
        <v>181</v>
      </c>
      <c r="E177" s="87">
        <v>244</v>
      </c>
      <c r="F177" s="16" t="s">
        <v>88</v>
      </c>
      <c r="G177" s="87">
        <v>310</v>
      </c>
      <c r="H177" s="8">
        <v>1918182.38</v>
      </c>
      <c r="I177" s="8">
        <v>500000</v>
      </c>
      <c r="J177" s="8"/>
      <c r="K177" s="69"/>
      <c r="L177" s="69">
        <v>500000</v>
      </c>
      <c r="M177" s="69"/>
      <c r="N177" s="12">
        <f t="shared" si="22"/>
        <v>1918182.38</v>
      </c>
      <c r="O177" s="12">
        <f t="shared" si="23"/>
        <v>0</v>
      </c>
      <c r="P177" s="12">
        <f t="shared" si="24"/>
        <v>0</v>
      </c>
      <c r="U177" s="8"/>
      <c r="V177" s="8">
        <v>500000</v>
      </c>
      <c r="W177" s="8"/>
      <c r="X177" s="97">
        <f t="shared" si="21"/>
        <v>1918182.38</v>
      </c>
      <c r="Y177" s="12">
        <f t="shared" si="25"/>
        <v>0</v>
      </c>
      <c r="Z177" s="12">
        <f t="shared" si="26"/>
        <v>0</v>
      </c>
    </row>
    <row r="178" spans="1:26" ht="94.5" x14ac:dyDescent="0.2">
      <c r="A178" s="26" t="s">
        <v>87</v>
      </c>
      <c r="B178" s="113">
        <v>220</v>
      </c>
      <c r="C178" s="16" t="s">
        <v>13</v>
      </c>
      <c r="D178" s="16" t="s">
        <v>181</v>
      </c>
      <c r="E178" s="87">
        <v>244</v>
      </c>
      <c r="F178" s="23" t="s">
        <v>5</v>
      </c>
      <c r="G178" s="87"/>
      <c r="H178" s="15">
        <f>H182</f>
        <v>0</v>
      </c>
      <c r="I178" s="15">
        <f t="shared" ref="I178:J178" si="27">I182</f>
        <v>0</v>
      </c>
      <c r="J178" s="15">
        <f t="shared" si="27"/>
        <v>0</v>
      </c>
      <c r="K178" s="69"/>
      <c r="L178" s="69"/>
      <c r="M178" s="69"/>
      <c r="N178" s="12"/>
      <c r="O178" s="12"/>
      <c r="P178" s="12"/>
      <c r="U178" s="8">
        <v>577109.38</v>
      </c>
      <c r="V178" s="8"/>
      <c r="W178" s="8"/>
      <c r="X178" s="96">
        <f t="shared" si="21"/>
        <v>-577109.38</v>
      </c>
      <c r="Y178" s="12">
        <f t="shared" ref="Y178:Y183" si="28">I178-V178</f>
        <v>0</v>
      </c>
      <c r="Z178" s="12">
        <f t="shared" ref="Z178:Z183" si="29">J178-W178</f>
        <v>0</v>
      </c>
    </row>
    <row r="179" spans="1:26" ht="31.5" x14ac:dyDescent="0.2">
      <c r="A179" s="27" t="s">
        <v>35</v>
      </c>
      <c r="B179" s="114"/>
      <c r="C179" s="16"/>
      <c r="D179" s="16"/>
      <c r="E179" s="87">
        <v>240</v>
      </c>
      <c r="F179" s="23"/>
      <c r="G179" s="87"/>
      <c r="H179" s="8">
        <v>0</v>
      </c>
      <c r="I179" s="8">
        <v>0</v>
      </c>
      <c r="J179" s="8">
        <v>0</v>
      </c>
      <c r="K179" s="69"/>
      <c r="L179" s="69"/>
      <c r="M179" s="69"/>
      <c r="N179" s="12"/>
      <c r="O179" s="12"/>
      <c r="P179" s="12"/>
      <c r="U179" s="8">
        <v>577109.38</v>
      </c>
      <c r="V179" s="8"/>
      <c r="W179" s="8"/>
      <c r="X179" s="96">
        <f t="shared" si="21"/>
        <v>-577109.38</v>
      </c>
      <c r="Y179" s="12">
        <f t="shared" si="28"/>
        <v>0</v>
      </c>
      <c r="Z179" s="12">
        <f t="shared" si="29"/>
        <v>0</v>
      </c>
    </row>
    <row r="180" spans="1:26" x14ac:dyDescent="0.2">
      <c r="A180" s="10" t="s">
        <v>21</v>
      </c>
      <c r="B180" s="114"/>
      <c r="C180" s="16"/>
      <c r="D180" s="16"/>
      <c r="E180" s="87"/>
      <c r="F180" s="23"/>
      <c r="G180" s="87"/>
      <c r="H180" s="8"/>
      <c r="I180" s="8"/>
      <c r="J180" s="8"/>
      <c r="K180" s="69"/>
      <c r="L180" s="69"/>
      <c r="M180" s="69"/>
      <c r="N180" s="12"/>
      <c r="O180" s="12"/>
      <c r="P180" s="12"/>
      <c r="U180" s="8"/>
      <c r="V180" s="8"/>
      <c r="W180" s="8"/>
      <c r="X180" s="96">
        <f t="shared" si="21"/>
        <v>0</v>
      </c>
      <c r="Y180" s="12">
        <f t="shared" si="28"/>
        <v>0</v>
      </c>
      <c r="Z180" s="12">
        <f t="shared" si="29"/>
        <v>0</v>
      </c>
    </row>
    <row r="181" spans="1:26" ht="31.5" x14ac:dyDescent="0.2">
      <c r="A181" s="27" t="s">
        <v>57</v>
      </c>
      <c r="B181" s="114"/>
      <c r="C181" s="16"/>
      <c r="D181" s="16"/>
      <c r="E181" s="87">
        <v>243</v>
      </c>
      <c r="F181" s="16" t="s">
        <v>5</v>
      </c>
      <c r="G181" s="87">
        <v>226</v>
      </c>
      <c r="H181" s="8">
        <v>0</v>
      </c>
      <c r="I181" s="8">
        <v>0</v>
      </c>
      <c r="J181" s="8">
        <v>0</v>
      </c>
      <c r="K181" s="69"/>
      <c r="L181" s="69"/>
      <c r="M181" s="69"/>
      <c r="N181" s="12"/>
      <c r="O181" s="12"/>
      <c r="P181" s="12"/>
      <c r="U181" s="8">
        <v>577109.38</v>
      </c>
      <c r="V181" s="8"/>
      <c r="W181" s="8"/>
      <c r="X181" s="96">
        <f t="shared" si="21"/>
        <v>-577109.38</v>
      </c>
      <c r="Y181" s="12">
        <f t="shared" si="28"/>
        <v>0</v>
      </c>
      <c r="Z181" s="12">
        <f t="shared" si="29"/>
        <v>0</v>
      </c>
    </row>
    <row r="182" spans="1:26" x14ac:dyDescent="0.2">
      <c r="A182" s="27" t="s">
        <v>50</v>
      </c>
      <c r="B182" s="115"/>
      <c r="C182" s="16" t="s">
        <v>13</v>
      </c>
      <c r="D182" s="16" t="s">
        <v>181</v>
      </c>
      <c r="E182" s="87">
        <v>243</v>
      </c>
      <c r="F182" s="16" t="s">
        <v>5</v>
      </c>
      <c r="G182" s="87">
        <v>226</v>
      </c>
      <c r="H182" s="8">
        <v>0</v>
      </c>
      <c r="I182" s="8">
        <v>0</v>
      </c>
      <c r="J182" s="8">
        <v>0</v>
      </c>
      <c r="K182" s="69"/>
      <c r="L182" s="69"/>
      <c r="M182" s="69"/>
      <c r="N182" s="12"/>
      <c r="O182" s="12"/>
      <c r="P182" s="12"/>
      <c r="U182" s="8">
        <v>577109.38</v>
      </c>
      <c r="V182" s="8"/>
      <c r="W182" s="8"/>
      <c r="X182" s="97">
        <f t="shared" si="21"/>
        <v>-577109.38</v>
      </c>
      <c r="Y182" s="12">
        <f t="shared" si="28"/>
        <v>0</v>
      </c>
      <c r="Z182" s="12">
        <f t="shared" si="29"/>
        <v>0</v>
      </c>
    </row>
    <row r="183" spans="1:26" ht="102.75" customHeight="1" x14ac:dyDescent="0.2">
      <c r="A183" s="24" t="s">
        <v>87</v>
      </c>
      <c r="B183" s="110">
        <v>300</v>
      </c>
      <c r="C183" s="16" t="s">
        <v>13</v>
      </c>
      <c r="D183" s="16" t="s">
        <v>181</v>
      </c>
      <c r="E183" s="87" t="s">
        <v>0</v>
      </c>
      <c r="F183" s="23" t="s">
        <v>7</v>
      </c>
      <c r="G183" s="87"/>
      <c r="H183" s="15">
        <f>H189</f>
        <v>13130678.720000001</v>
      </c>
      <c r="I183" s="15">
        <f>I204+I212+I229</f>
        <v>14761003.48</v>
      </c>
      <c r="J183" s="15">
        <f>J204+J212+J229</f>
        <v>14596922.680000002</v>
      </c>
      <c r="K183" s="70">
        <v>15048861.1</v>
      </c>
      <c r="L183" s="70">
        <v>14761003.48</v>
      </c>
      <c r="M183" s="70">
        <v>14596922.680000002</v>
      </c>
      <c r="N183" s="12">
        <f t="shared" si="22"/>
        <v>-1918182.379999999</v>
      </c>
      <c r="O183" s="12">
        <f t="shared" si="23"/>
        <v>0</v>
      </c>
      <c r="P183" s="12">
        <f t="shared" si="24"/>
        <v>0</v>
      </c>
      <c r="U183" s="15">
        <v>15048861.1</v>
      </c>
      <c r="V183" s="15">
        <v>14761003.48</v>
      </c>
      <c r="W183" s="15">
        <v>14596922.680000002</v>
      </c>
      <c r="X183" s="96">
        <f t="shared" si="21"/>
        <v>-1918182.379999999</v>
      </c>
      <c r="Y183" s="12">
        <f t="shared" si="28"/>
        <v>0</v>
      </c>
      <c r="Z183" s="12">
        <f t="shared" si="29"/>
        <v>0</v>
      </c>
    </row>
    <row r="184" spans="1:26" ht="15.75" hidden="1" customHeight="1" x14ac:dyDescent="0.2">
      <c r="A184" s="10" t="s">
        <v>67</v>
      </c>
      <c r="B184" s="111"/>
      <c r="C184" s="16" t="s">
        <v>13</v>
      </c>
      <c r="D184" s="87">
        <v>210000610</v>
      </c>
      <c r="E184" s="87">
        <v>110</v>
      </c>
      <c r="F184" s="20"/>
      <c r="G184" s="87"/>
      <c r="H184" s="15"/>
      <c r="I184" s="15"/>
      <c r="J184" s="15"/>
      <c r="K184" s="70"/>
      <c r="L184" s="70"/>
      <c r="M184" s="70"/>
      <c r="N184" s="12">
        <f t="shared" si="22"/>
        <v>0</v>
      </c>
      <c r="O184" s="12">
        <f t="shared" si="23"/>
        <v>0</v>
      </c>
      <c r="P184" s="12">
        <f t="shared" si="24"/>
        <v>0</v>
      </c>
      <c r="U184" s="15"/>
      <c r="V184" s="15"/>
      <c r="W184" s="15"/>
      <c r="X184" s="96">
        <f t="shared" si="21"/>
        <v>0</v>
      </c>
      <c r="Y184" s="12">
        <f t="shared" si="25"/>
        <v>0</v>
      </c>
      <c r="Z184" s="12">
        <f t="shared" si="26"/>
        <v>0</v>
      </c>
    </row>
    <row r="185" spans="1:26" ht="15.75" hidden="1" customHeight="1" x14ac:dyDescent="0.2">
      <c r="A185" s="14" t="s">
        <v>25</v>
      </c>
      <c r="B185" s="111"/>
      <c r="C185" s="16" t="s">
        <v>13</v>
      </c>
      <c r="D185" s="87">
        <v>210000610</v>
      </c>
      <c r="E185" s="87">
        <v>112</v>
      </c>
      <c r="F185" s="20"/>
      <c r="G185" s="87">
        <v>212</v>
      </c>
      <c r="H185" s="15"/>
      <c r="I185" s="15"/>
      <c r="J185" s="15"/>
      <c r="K185" s="70"/>
      <c r="L185" s="70"/>
      <c r="M185" s="70"/>
      <c r="N185" s="12">
        <f t="shared" si="22"/>
        <v>0</v>
      </c>
      <c r="O185" s="12">
        <f t="shared" si="23"/>
        <v>0</v>
      </c>
      <c r="P185" s="12">
        <f t="shared" si="24"/>
        <v>0</v>
      </c>
      <c r="U185" s="15"/>
      <c r="V185" s="15"/>
      <c r="W185" s="15"/>
      <c r="X185" s="96">
        <f t="shared" si="21"/>
        <v>0</v>
      </c>
      <c r="Y185" s="12">
        <f t="shared" si="25"/>
        <v>0</v>
      </c>
      <c r="Z185" s="12">
        <f t="shared" si="26"/>
        <v>0</v>
      </c>
    </row>
    <row r="186" spans="1:26" ht="15.75" hidden="1" customHeight="1" x14ac:dyDescent="0.2">
      <c r="A186" s="14" t="s">
        <v>63</v>
      </c>
      <c r="B186" s="111"/>
      <c r="C186" s="16" t="s">
        <v>13</v>
      </c>
      <c r="D186" s="87">
        <v>210000610</v>
      </c>
      <c r="E186" s="87">
        <v>112</v>
      </c>
      <c r="F186" s="20"/>
      <c r="G186" s="87">
        <v>214</v>
      </c>
      <c r="H186" s="15"/>
      <c r="I186" s="15"/>
      <c r="J186" s="15"/>
      <c r="K186" s="70"/>
      <c r="L186" s="70"/>
      <c r="M186" s="70"/>
      <c r="N186" s="12">
        <f t="shared" si="22"/>
        <v>0</v>
      </c>
      <c r="O186" s="12">
        <f t="shared" si="23"/>
        <v>0</v>
      </c>
      <c r="P186" s="12">
        <f t="shared" si="24"/>
        <v>0</v>
      </c>
      <c r="U186" s="15"/>
      <c r="V186" s="15"/>
      <c r="W186" s="15"/>
      <c r="X186" s="96">
        <f t="shared" si="21"/>
        <v>0</v>
      </c>
      <c r="Y186" s="12">
        <f t="shared" si="25"/>
        <v>0</v>
      </c>
      <c r="Z186" s="12">
        <f t="shared" si="26"/>
        <v>0</v>
      </c>
    </row>
    <row r="187" spans="1:26" ht="15.75" hidden="1" customHeight="1" x14ac:dyDescent="0.2">
      <c r="A187" s="14" t="s">
        <v>54</v>
      </c>
      <c r="B187" s="111"/>
      <c r="C187" s="16" t="s">
        <v>13</v>
      </c>
      <c r="D187" s="87">
        <v>210000610</v>
      </c>
      <c r="E187" s="87">
        <v>112</v>
      </c>
      <c r="F187" s="20"/>
      <c r="G187" s="87">
        <v>222</v>
      </c>
      <c r="H187" s="15"/>
      <c r="I187" s="15"/>
      <c r="J187" s="15"/>
      <c r="K187" s="70"/>
      <c r="L187" s="70"/>
      <c r="M187" s="70"/>
      <c r="N187" s="12">
        <f t="shared" si="22"/>
        <v>0</v>
      </c>
      <c r="O187" s="12">
        <f t="shared" si="23"/>
        <v>0</v>
      </c>
      <c r="P187" s="12">
        <f t="shared" si="24"/>
        <v>0</v>
      </c>
      <c r="U187" s="15"/>
      <c r="V187" s="15"/>
      <c r="W187" s="15"/>
      <c r="X187" s="96">
        <f t="shared" si="21"/>
        <v>0</v>
      </c>
      <c r="Y187" s="12">
        <f t="shared" si="25"/>
        <v>0</v>
      </c>
      <c r="Z187" s="12">
        <f t="shared" si="26"/>
        <v>0</v>
      </c>
    </row>
    <row r="188" spans="1:26" ht="15.75" hidden="1" customHeight="1" x14ac:dyDescent="0.2">
      <c r="A188" s="14" t="s">
        <v>50</v>
      </c>
      <c r="B188" s="111"/>
      <c r="C188" s="16" t="s">
        <v>13</v>
      </c>
      <c r="D188" s="87">
        <v>210000610</v>
      </c>
      <c r="E188" s="87">
        <v>112</v>
      </c>
      <c r="F188" s="20"/>
      <c r="G188" s="87">
        <v>226</v>
      </c>
      <c r="H188" s="15"/>
      <c r="I188" s="15"/>
      <c r="J188" s="15"/>
      <c r="K188" s="70"/>
      <c r="L188" s="70"/>
      <c r="M188" s="70"/>
      <c r="N188" s="12">
        <f t="shared" si="22"/>
        <v>0</v>
      </c>
      <c r="O188" s="12">
        <f t="shared" si="23"/>
        <v>0</v>
      </c>
      <c r="P188" s="12">
        <f t="shared" si="24"/>
        <v>0</v>
      </c>
      <c r="U188" s="15"/>
      <c r="V188" s="15"/>
      <c r="W188" s="15"/>
      <c r="X188" s="96">
        <f t="shared" si="21"/>
        <v>0</v>
      </c>
      <c r="Y188" s="12">
        <f t="shared" si="25"/>
        <v>0</v>
      </c>
      <c r="Z188" s="12">
        <f t="shared" si="26"/>
        <v>0</v>
      </c>
    </row>
    <row r="189" spans="1:26" ht="31.5" x14ac:dyDescent="0.2">
      <c r="A189" s="10" t="s">
        <v>86</v>
      </c>
      <c r="B189" s="111"/>
      <c r="C189" s="16" t="s">
        <v>13</v>
      </c>
      <c r="D189" s="16" t="s">
        <v>181</v>
      </c>
      <c r="E189" s="87">
        <v>240</v>
      </c>
      <c r="F189" s="16" t="s">
        <v>7</v>
      </c>
      <c r="G189" s="87"/>
      <c r="H189" s="8">
        <f>H203+H204+H211+H212+H229</f>
        <v>13130678.720000001</v>
      </c>
      <c r="I189" s="8">
        <f>I204+I212+I233</f>
        <v>14761003.48</v>
      </c>
      <c r="J189" s="8">
        <f>J204+J212+J233</f>
        <v>14596922.680000002</v>
      </c>
      <c r="K189" s="70">
        <v>15048861.100000001</v>
      </c>
      <c r="L189" s="70">
        <v>14761003.48</v>
      </c>
      <c r="M189" s="70">
        <v>14596922.680000002</v>
      </c>
      <c r="N189" s="12">
        <f>H189-K189</f>
        <v>-1918182.3800000008</v>
      </c>
      <c r="O189" s="12">
        <f t="shared" si="23"/>
        <v>0</v>
      </c>
      <c r="P189" s="12">
        <f t="shared" si="24"/>
        <v>0</v>
      </c>
      <c r="U189" s="15">
        <v>14471751.720000001</v>
      </c>
      <c r="V189" s="15">
        <v>14761003.48</v>
      </c>
      <c r="W189" s="15">
        <v>14596922.680000002</v>
      </c>
      <c r="X189" s="96">
        <f t="shared" si="21"/>
        <v>-1341073</v>
      </c>
      <c r="Y189" s="12">
        <f t="shared" si="25"/>
        <v>0</v>
      </c>
      <c r="Z189" s="12">
        <f t="shared" si="26"/>
        <v>0</v>
      </c>
    </row>
    <row r="190" spans="1:26" x14ac:dyDescent="0.2">
      <c r="A190" s="10" t="s">
        <v>21</v>
      </c>
      <c r="B190" s="111"/>
      <c r="C190" s="16" t="s">
        <v>13</v>
      </c>
      <c r="D190" s="16" t="s">
        <v>181</v>
      </c>
      <c r="E190" s="87"/>
      <c r="F190" s="87"/>
      <c r="G190" s="87"/>
      <c r="H190" s="8"/>
      <c r="I190" s="8"/>
      <c r="J190" s="8"/>
      <c r="K190" s="69"/>
      <c r="L190" s="69"/>
      <c r="M190" s="69"/>
      <c r="N190" s="12">
        <f t="shared" si="22"/>
        <v>0</v>
      </c>
      <c r="O190" s="12">
        <f t="shared" si="23"/>
        <v>0</v>
      </c>
      <c r="P190" s="12">
        <f t="shared" si="24"/>
        <v>0</v>
      </c>
      <c r="U190" s="8"/>
      <c r="V190" s="8"/>
      <c r="W190" s="8"/>
      <c r="X190" s="96">
        <f t="shared" si="21"/>
        <v>0</v>
      </c>
      <c r="Y190" s="12">
        <f t="shared" si="25"/>
        <v>0</v>
      </c>
      <c r="Z190" s="12">
        <f t="shared" si="26"/>
        <v>0</v>
      </c>
    </row>
    <row r="191" spans="1:26" ht="31.5" hidden="1" customHeight="1" x14ac:dyDescent="0.2">
      <c r="A191" s="10" t="s">
        <v>57</v>
      </c>
      <c r="B191" s="111"/>
      <c r="C191" s="16" t="s">
        <v>13</v>
      </c>
      <c r="D191" s="87">
        <v>210000610</v>
      </c>
      <c r="E191" s="87">
        <v>243</v>
      </c>
      <c r="F191" s="87"/>
      <c r="G191" s="87"/>
      <c r="H191" s="8"/>
      <c r="I191" s="8"/>
      <c r="J191" s="8"/>
      <c r="K191" s="69"/>
      <c r="L191" s="69"/>
      <c r="M191" s="69"/>
      <c r="N191" s="12">
        <f t="shared" si="22"/>
        <v>0</v>
      </c>
      <c r="O191" s="12">
        <f t="shared" si="23"/>
        <v>0</v>
      </c>
      <c r="P191" s="12">
        <f t="shared" si="24"/>
        <v>0</v>
      </c>
      <c r="U191" s="8"/>
      <c r="V191" s="8"/>
      <c r="W191" s="8"/>
      <c r="X191" s="96">
        <f t="shared" si="21"/>
        <v>0</v>
      </c>
      <c r="Y191" s="12">
        <f t="shared" si="25"/>
        <v>0</v>
      </c>
      <c r="Z191" s="12">
        <f t="shared" si="26"/>
        <v>0</v>
      </c>
    </row>
    <row r="192" spans="1:26" ht="15.75" hidden="1" customHeight="1" x14ac:dyDescent="0.2">
      <c r="A192" s="10" t="s">
        <v>51</v>
      </c>
      <c r="B192" s="111"/>
      <c r="C192" s="16" t="s">
        <v>13</v>
      </c>
      <c r="D192" s="87">
        <v>210000610</v>
      </c>
      <c r="E192" s="87">
        <v>243</v>
      </c>
      <c r="F192" s="87"/>
      <c r="G192" s="87">
        <v>225</v>
      </c>
      <c r="H192" s="8"/>
      <c r="I192" s="8"/>
      <c r="J192" s="8"/>
      <c r="K192" s="69"/>
      <c r="L192" s="69"/>
      <c r="M192" s="69"/>
      <c r="N192" s="12">
        <f t="shared" si="22"/>
        <v>0</v>
      </c>
      <c r="O192" s="12">
        <f t="shared" si="23"/>
        <v>0</v>
      </c>
      <c r="P192" s="12">
        <f t="shared" si="24"/>
        <v>0</v>
      </c>
      <c r="U192" s="8"/>
      <c r="V192" s="8"/>
      <c r="W192" s="8"/>
      <c r="X192" s="96">
        <f t="shared" si="21"/>
        <v>0</v>
      </c>
      <c r="Y192" s="12">
        <f t="shared" si="25"/>
        <v>0</v>
      </c>
      <c r="Z192" s="12">
        <f t="shared" si="26"/>
        <v>0</v>
      </c>
    </row>
    <row r="193" spans="1:26" ht="15.75" hidden="1" customHeight="1" x14ac:dyDescent="0.2">
      <c r="A193" s="10" t="s">
        <v>50</v>
      </c>
      <c r="B193" s="111"/>
      <c r="C193" s="16" t="s">
        <v>13</v>
      </c>
      <c r="D193" s="87">
        <v>210000610</v>
      </c>
      <c r="E193" s="87">
        <v>243</v>
      </c>
      <c r="F193" s="87"/>
      <c r="G193" s="87">
        <v>226</v>
      </c>
      <c r="H193" s="8"/>
      <c r="I193" s="8"/>
      <c r="J193" s="8"/>
      <c r="K193" s="69"/>
      <c r="L193" s="69"/>
      <c r="M193" s="69"/>
      <c r="N193" s="12">
        <f t="shared" si="22"/>
        <v>0</v>
      </c>
      <c r="O193" s="12">
        <f t="shared" si="23"/>
        <v>0</v>
      </c>
      <c r="P193" s="12">
        <f t="shared" si="24"/>
        <v>0</v>
      </c>
      <c r="U193" s="8"/>
      <c r="V193" s="8"/>
      <c r="W193" s="8"/>
      <c r="X193" s="96">
        <f t="shared" si="21"/>
        <v>0</v>
      </c>
      <c r="Y193" s="12">
        <f t="shared" si="25"/>
        <v>0</v>
      </c>
      <c r="Z193" s="12">
        <f t="shared" si="26"/>
        <v>0</v>
      </c>
    </row>
    <row r="194" spans="1:26" ht="15.75" hidden="1" customHeight="1" x14ac:dyDescent="0.2">
      <c r="A194" s="10" t="s">
        <v>48</v>
      </c>
      <c r="B194" s="111"/>
      <c r="C194" s="16" t="s">
        <v>13</v>
      </c>
      <c r="D194" s="87">
        <v>210000610</v>
      </c>
      <c r="E194" s="87">
        <v>243</v>
      </c>
      <c r="F194" s="87"/>
      <c r="G194" s="87">
        <v>228</v>
      </c>
      <c r="H194" s="8"/>
      <c r="I194" s="8"/>
      <c r="J194" s="8"/>
      <c r="K194" s="69"/>
      <c r="L194" s="69"/>
      <c r="M194" s="69"/>
      <c r="N194" s="12">
        <f t="shared" si="22"/>
        <v>0</v>
      </c>
      <c r="O194" s="12">
        <f t="shared" si="23"/>
        <v>0</v>
      </c>
      <c r="P194" s="12">
        <f t="shared" si="24"/>
        <v>0</v>
      </c>
      <c r="U194" s="8"/>
      <c r="V194" s="8"/>
      <c r="W194" s="8"/>
      <c r="X194" s="96">
        <f t="shared" si="21"/>
        <v>0</v>
      </c>
      <c r="Y194" s="12">
        <f t="shared" si="25"/>
        <v>0</v>
      </c>
      <c r="Z194" s="12">
        <f t="shared" si="26"/>
        <v>0</v>
      </c>
    </row>
    <row r="195" spans="1:26" ht="15.75" hidden="1" customHeight="1" x14ac:dyDescent="0.2">
      <c r="A195" s="10" t="s">
        <v>46</v>
      </c>
      <c r="B195" s="111"/>
      <c r="C195" s="16" t="s">
        <v>13</v>
      </c>
      <c r="D195" s="87">
        <v>210000610</v>
      </c>
      <c r="E195" s="87">
        <v>243</v>
      </c>
      <c r="F195" s="87"/>
      <c r="G195" s="87">
        <v>310</v>
      </c>
      <c r="H195" s="8"/>
      <c r="I195" s="8"/>
      <c r="J195" s="8"/>
      <c r="K195" s="69"/>
      <c r="L195" s="69"/>
      <c r="M195" s="69"/>
      <c r="N195" s="12">
        <f t="shared" si="22"/>
        <v>0</v>
      </c>
      <c r="O195" s="12">
        <f t="shared" si="23"/>
        <v>0</v>
      </c>
      <c r="P195" s="12">
        <f t="shared" si="24"/>
        <v>0</v>
      </c>
      <c r="U195" s="8"/>
      <c r="V195" s="8"/>
      <c r="W195" s="8"/>
      <c r="X195" s="96">
        <f t="shared" si="21"/>
        <v>0</v>
      </c>
      <c r="Y195" s="12">
        <f t="shared" si="25"/>
        <v>0</v>
      </c>
      <c r="Z195" s="12">
        <f t="shared" si="26"/>
        <v>0</v>
      </c>
    </row>
    <row r="196" spans="1:26" ht="15.75" hidden="1" customHeight="1" x14ac:dyDescent="0.2">
      <c r="A196" s="10" t="s">
        <v>42</v>
      </c>
      <c r="B196" s="111"/>
      <c r="C196" s="16" t="s">
        <v>13</v>
      </c>
      <c r="D196" s="87">
        <v>210000610</v>
      </c>
      <c r="E196" s="87">
        <v>243</v>
      </c>
      <c r="F196" s="87"/>
      <c r="G196" s="87">
        <v>344</v>
      </c>
      <c r="H196" s="8"/>
      <c r="I196" s="8"/>
      <c r="J196" s="8"/>
      <c r="K196" s="69"/>
      <c r="L196" s="69"/>
      <c r="M196" s="69"/>
      <c r="N196" s="12">
        <f t="shared" si="22"/>
        <v>0</v>
      </c>
      <c r="O196" s="12">
        <f t="shared" si="23"/>
        <v>0</v>
      </c>
      <c r="P196" s="12">
        <f t="shared" si="24"/>
        <v>0</v>
      </c>
      <c r="U196" s="8"/>
      <c r="V196" s="8"/>
      <c r="W196" s="8"/>
      <c r="X196" s="96">
        <f t="shared" si="21"/>
        <v>0</v>
      </c>
      <c r="Y196" s="12">
        <f t="shared" si="25"/>
        <v>0</v>
      </c>
      <c r="Z196" s="12">
        <f t="shared" si="26"/>
        <v>0</v>
      </c>
    </row>
    <row r="197" spans="1:26" ht="15.75" hidden="1" customHeight="1" x14ac:dyDescent="0.2">
      <c r="A197" s="10" t="s">
        <v>40</v>
      </c>
      <c r="B197" s="111"/>
      <c r="C197" s="16" t="s">
        <v>13</v>
      </c>
      <c r="D197" s="87">
        <v>210000610</v>
      </c>
      <c r="E197" s="87">
        <v>243</v>
      </c>
      <c r="F197" s="87"/>
      <c r="G197" s="87">
        <v>346</v>
      </c>
      <c r="H197" s="8"/>
      <c r="I197" s="8"/>
      <c r="J197" s="8"/>
      <c r="K197" s="69"/>
      <c r="L197" s="69"/>
      <c r="M197" s="69"/>
      <c r="N197" s="12">
        <f t="shared" si="22"/>
        <v>0</v>
      </c>
      <c r="O197" s="12">
        <f t="shared" si="23"/>
        <v>0</v>
      </c>
      <c r="P197" s="12">
        <f t="shared" si="24"/>
        <v>0</v>
      </c>
      <c r="U197" s="8"/>
      <c r="V197" s="8"/>
      <c r="W197" s="8"/>
      <c r="X197" s="96">
        <f t="shared" si="21"/>
        <v>0</v>
      </c>
      <c r="Y197" s="12">
        <f t="shared" si="25"/>
        <v>0</v>
      </c>
      <c r="Z197" s="12">
        <f t="shared" si="26"/>
        <v>0</v>
      </c>
    </row>
    <row r="198" spans="1:26" ht="15.75" hidden="1" customHeight="1" x14ac:dyDescent="0.2">
      <c r="A198" s="10" t="s">
        <v>34</v>
      </c>
      <c r="B198" s="111"/>
      <c r="C198" s="16" t="s">
        <v>13</v>
      </c>
      <c r="D198" s="87">
        <v>210000610</v>
      </c>
      <c r="E198" s="87">
        <v>244</v>
      </c>
      <c r="F198" s="87"/>
      <c r="G198" s="87"/>
      <c r="H198" s="8"/>
      <c r="I198" s="8"/>
      <c r="J198" s="8"/>
      <c r="K198" s="69"/>
      <c r="L198" s="69"/>
      <c r="M198" s="69"/>
      <c r="N198" s="12">
        <f t="shared" si="22"/>
        <v>0</v>
      </c>
      <c r="O198" s="12">
        <f t="shared" si="23"/>
        <v>0</v>
      </c>
      <c r="P198" s="12">
        <f t="shared" si="24"/>
        <v>0</v>
      </c>
      <c r="U198" s="8"/>
      <c r="V198" s="8"/>
      <c r="W198" s="8"/>
      <c r="X198" s="96">
        <f t="shared" si="21"/>
        <v>0</v>
      </c>
      <c r="Y198" s="12">
        <f t="shared" si="25"/>
        <v>0</v>
      </c>
      <c r="Z198" s="12">
        <f t="shared" si="26"/>
        <v>0</v>
      </c>
    </row>
    <row r="199" spans="1:26" ht="15.75" hidden="1" customHeight="1" x14ac:dyDescent="0.2">
      <c r="A199" s="14" t="s">
        <v>54</v>
      </c>
      <c r="B199" s="111"/>
      <c r="C199" s="16" t="s">
        <v>13</v>
      </c>
      <c r="D199" s="87">
        <v>210000610</v>
      </c>
      <c r="E199" s="87">
        <v>244</v>
      </c>
      <c r="F199" s="87"/>
      <c r="G199" s="87">
        <v>222</v>
      </c>
      <c r="H199" s="8"/>
      <c r="I199" s="8"/>
      <c r="J199" s="8"/>
      <c r="K199" s="69"/>
      <c r="L199" s="69"/>
      <c r="M199" s="69"/>
      <c r="N199" s="12">
        <f t="shared" si="22"/>
        <v>0</v>
      </c>
      <c r="O199" s="12">
        <f t="shared" si="23"/>
        <v>0</v>
      </c>
      <c r="P199" s="12">
        <f t="shared" si="24"/>
        <v>0</v>
      </c>
      <c r="U199" s="8"/>
      <c r="V199" s="8"/>
      <c r="W199" s="8"/>
      <c r="X199" s="96">
        <f t="shared" si="21"/>
        <v>0</v>
      </c>
      <c r="Y199" s="12">
        <f t="shared" si="25"/>
        <v>0</v>
      </c>
      <c r="Z199" s="12">
        <f t="shared" si="26"/>
        <v>0</v>
      </c>
    </row>
    <row r="200" spans="1:26" ht="15.75" hidden="1" customHeight="1" x14ac:dyDescent="0.2">
      <c r="A200" s="10" t="s">
        <v>53</v>
      </c>
      <c r="B200" s="111"/>
      <c r="C200" s="16" t="s">
        <v>13</v>
      </c>
      <c r="D200" s="87">
        <v>210000610</v>
      </c>
      <c r="E200" s="87">
        <v>244</v>
      </c>
      <c r="F200" s="87"/>
      <c r="G200" s="87">
        <v>223</v>
      </c>
      <c r="H200" s="8"/>
      <c r="I200" s="8"/>
      <c r="J200" s="8"/>
      <c r="K200" s="69"/>
      <c r="L200" s="69"/>
      <c r="M200" s="69"/>
      <c r="N200" s="12">
        <f t="shared" si="22"/>
        <v>0</v>
      </c>
      <c r="O200" s="12">
        <f t="shared" si="23"/>
        <v>0</v>
      </c>
      <c r="P200" s="12">
        <f t="shared" si="24"/>
        <v>0</v>
      </c>
      <c r="U200" s="8"/>
      <c r="V200" s="8"/>
      <c r="W200" s="8"/>
      <c r="X200" s="96">
        <f t="shared" si="21"/>
        <v>0</v>
      </c>
      <c r="Y200" s="12">
        <f t="shared" si="25"/>
        <v>0</v>
      </c>
      <c r="Z200" s="12">
        <f t="shared" si="26"/>
        <v>0</v>
      </c>
    </row>
    <row r="201" spans="1:26" ht="31.5" hidden="1" customHeight="1" x14ac:dyDescent="0.2">
      <c r="A201" s="10" t="s">
        <v>52</v>
      </c>
      <c r="B201" s="111"/>
      <c r="C201" s="16" t="s">
        <v>13</v>
      </c>
      <c r="D201" s="87">
        <v>210000610</v>
      </c>
      <c r="E201" s="87">
        <v>244</v>
      </c>
      <c r="F201" s="87"/>
      <c r="G201" s="87">
        <v>224</v>
      </c>
      <c r="H201" s="8"/>
      <c r="I201" s="8"/>
      <c r="J201" s="8"/>
      <c r="K201" s="69"/>
      <c r="L201" s="69"/>
      <c r="M201" s="69"/>
      <c r="N201" s="12">
        <f t="shared" si="22"/>
        <v>0</v>
      </c>
      <c r="O201" s="12">
        <f t="shared" si="23"/>
        <v>0</v>
      </c>
      <c r="P201" s="12">
        <f t="shared" si="24"/>
        <v>0</v>
      </c>
      <c r="U201" s="8"/>
      <c r="V201" s="8"/>
      <c r="W201" s="8"/>
      <c r="X201" s="96">
        <f t="shared" si="21"/>
        <v>0</v>
      </c>
      <c r="Y201" s="12">
        <f t="shared" si="25"/>
        <v>0</v>
      </c>
      <c r="Z201" s="12">
        <f t="shared" si="26"/>
        <v>0</v>
      </c>
    </row>
    <row r="202" spans="1:26" ht="15.75" hidden="1" customHeight="1" x14ac:dyDescent="0.2">
      <c r="A202" s="10" t="s">
        <v>51</v>
      </c>
      <c r="B202" s="111"/>
      <c r="C202" s="16" t="s">
        <v>13</v>
      </c>
      <c r="D202" s="87">
        <v>210000610</v>
      </c>
      <c r="E202" s="87">
        <v>244</v>
      </c>
      <c r="F202" s="87"/>
      <c r="G202" s="87">
        <v>225</v>
      </c>
      <c r="H202" s="8"/>
      <c r="I202" s="8"/>
      <c r="J202" s="8"/>
      <c r="K202" s="69"/>
      <c r="L202" s="69"/>
      <c r="M202" s="69"/>
      <c r="N202" s="12">
        <f t="shared" si="22"/>
        <v>0</v>
      </c>
      <c r="O202" s="12">
        <f t="shared" si="23"/>
        <v>0</v>
      </c>
      <c r="P202" s="12">
        <f t="shared" si="24"/>
        <v>0</v>
      </c>
      <c r="U202" s="8"/>
      <c r="V202" s="8"/>
      <c r="W202" s="8"/>
      <c r="X202" s="96">
        <f t="shared" si="21"/>
        <v>0</v>
      </c>
      <c r="Y202" s="12">
        <f t="shared" si="25"/>
        <v>0</v>
      </c>
      <c r="Z202" s="12">
        <f t="shared" si="26"/>
        <v>0</v>
      </c>
    </row>
    <row r="203" spans="1:26" ht="15.75" customHeight="1" x14ac:dyDescent="0.2">
      <c r="A203" s="10" t="s">
        <v>51</v>
      </c>
      <c r="B203" s="111"/>
      <c r="C203" s="16" t="s">
        <v>13</v>
      </c>
      <c r="D203" s="87">
        <v>210000610</v>
      </c>
      <c r="E203" s="87">
        <v>244</v>
      </c>
      <c r="F203" s="16" t="s">
        <v>7</v>
      </c>
      <c r="G203" s="108">
        <v>225</v>
      </c>
      <c r="H203" s="8">
        <v>1381336</v>
      </c>
      <c r="I203" s="8"/>
      <c r="J203" s="8"/>
      <c r="K203" s="69"/>
      <c r="L203" s="69"/>
      <c r="M203" s="69"/>
      <c r="N203" s="12"/>
      <c r="O203" s="12"/>
      <c r="P203" s="12"/>
      <c r="U203" s="8"/>
      <c r="V203" s="8"/>
      <c r="W203" s="8"/>
      <c r="X203" s="107">
        <f t="shared" si="21"/>
        <v>1381336</v>
      </c>
      <c r="Y203" s="12"/>
      <c r="Z203" s="12"/>
    </row>
    <row r="204" spans="1:26" x14ac:dyDescent="0.2">
      <c r="A204" s="10" t="s">
        <v>50</v>
      </c>
      <c r="B204" s="111"/>
      <c r="C204" s="16" t="s">
        <v>13</v>
      </c>
      <c r="D204" s="16" t="s">
        <v>181</v>
      </c>
      <c r="E204" s="87">
        <v>244</v>
      </c>
      <c r="F204" s="16" t="s">
        <v>7</v>
      </c>
      <c r="G204" s="108">
        <v>226</v>
      </c>
      <c r="H204" s="8">
        <f>3160635.99+1900922.16-577109.38-1830000+101191</f>
        <v>2755639.7700000005</v>
      </c>
      <c r="I204" s="8">
        <v>5061558.1500000004</v>
      </c>
      <c r="J204" s="8">
        <v>5061558.1500000004</v>
      </c>
      <c r="K204" s="69">
        <v>5061558.1500000004</v>
      </c>
      <c r="L204" s="69">
        <v>5061558.1500000004</v>
      </c>
      <c r="M204" s="69">
        <v>5061558.1500000004</v>
      </c>
      <c r="N204" s="12">
        <f t="shared" si="22"/>
        <v>-2305918.38</v>
      </c>
      <c r="O204" s="12">
        <f t="shared" si="23"/>
        <v>0</v>
      </c>
      <c r="P204" s="12">
        <f t="shared" si="24"/>
        <v>0</v>
      </c>
      <c r="U204" s="8">
        <v>4484448.7700000005</v>
      </c>
      <c r="V204" s="8">
        <v>5061558.1500000004</v>
      </c>
      <c r="W204" s="8">
        <v>5061558.1500000004</v>
      </c>
      <c r="X204" s="103">
        <f t="shared" ref="X204:X266" si="30">H204-U204</f>
        <v>-1728809</v>
      </c>
      <c r="Y204" s="12">
        <f t="shared" si="25"/>
        <v>0</v>
      </c>
      <c r="Z204" s="12">
        <f t="shared" si="26"/>
        <v>0</v>
      </c>
    </row>
    <row r="205" spans="1:26" ht="15.75" hidden="1" customHeight="1" x14ac:dyDescent="0.2">
      <c r="A205" s="14" t="s">
        <v>49</v>
      </c>
      <c r="B205" s="111"/>
      <c r="C205" s="16" t="s">
        <v>13</v>
      </c>
      <c r="D205" s="87">
        <v>210000610</v>
      </c>
      <c r="E205" s="87">
        <v>244</v>
      </c>
      <c r="F205" s="16" t="s">
        <v>7</v>
      </c>
      <c r="G205" s="87">
        <v>227</v>
      </c>
      <c r="H205" s="8"/>
      <c r="I205" s="8"/>
      <c r="J205" s="8"/>
      <c r="K205" s="69"/>
      <c r="L205" s="69"/>
      <c r="M205" s="69"/>
      <c r="N205" s="12">
        <f t="shared" si="22"/>
        <v>0</v>
      </c>
      <c r="O205" s="12">
        <f t="shared" si="23"/>
        <v>0</v>
      </c>
      <c r="P205" s="12">
        <f t="shared" si="24"/>
        <v>0</v>
      </c>
      <c r="U205" s="8"/>
      <c r="V205" s="8"/>
      <c r="W205" s="8"/>
      <c r="X205" s="96">
        <f t="shared" si="30"/>
        <v>0</v>
      </c>
      <c r="Y205" s="12">
        <f t="shared" ref="Y205:Y210" si="31">I205-V205</f>
        <v>0</v>
      </c>
      <c r="Z205" s="12">
        <f t="shared" ref="Z205:Z210" si="32">J205-W205</f>
        <v>0</v>
      </c>
    </row>
    <row r="206" spans="1:26" ht="15.75" hidden="1" customHeight="1" x14ac:dyDescent="0.2">
      <c r="A206" s="10" t="s">
        <v>48</v>
      </c>
      <c r="B206" s="111"/>
      <c r="C206" s="16" t="s">
        <v>13</v>
      </c>
      <c r="D206" s="87">
        <v>210000610</v>
      </c>
      <c r="E206" s="87">
        <v>244</v>
      </c>
      <c r="F206" s="16" t="s">
        <v>7</v>
      </c>
      <c r="G206" s="87">
        <v>228</v>
      </c>
      <c r="H206" s="8"/>
      <c r="I206" s="8"/>
      <c r="J206" s="8"/>
      <c r="K206" s="69"/>
      <c r="L206" s="69"/>
      <c r="M206" s="69"/>
      <c r="N206" s="12">
        <f t="shared" si="22"/>
        <v>0</v>
      </c>
      <c r="O206" s="12">
        <f t="shared" si="23"/>
        <v>0</v>
      </c>
      <c r="P206" s="12">
        <f t="shared" si="24"/>
        <v>0</v>
      </c>
      <c r="U206" s="8"/>
      <c r="V206" s="8"/>
      <c r="W206" s="8"/>
      <c r="X206" s="96">
        <f t="shared" si="30"/>
        <v>0</v>
      </c>
      <c r="Y206" s="12">
        <f t="shared" si="31"/>
        <v>0</v>
      </c>
      <c r="Z206" s="12">
        <f t="shared" si="32"/>
        <v>0</v>
      </c>
    </row>
    <row r="207" spans="1:26" ht="31.5" hidden="1" customHeight="1" x14ac:dyDescent="0.2">
      <c r="A207" s="14" t="s">
        <v>69</v>
      </c>
      <c r="B207" s="111"/>
      <c r="C207" s="16" t="s">
        <v>13</v>
      </c>
      <c r="D207" s="87">
        <v>210000610</v>
      </c>
      <c r="E207" s="87">
        <v>244</v>
      </c>
      <c r="F207" s="16" t="s">
        <v>7</v>
      </c>
      <c r="G207" s="87">
        <v>229</v>
      </c>
      <c r="H207" s="8"/>
      <c r="I207" s="8"/>
      <c r="J207" s="8"/>
      <c r="K207" s="69"/>
      <c r="L207" s="69"/>
      <c r="M207" s="69"/>
      <c r="N207" s="12">
        <f t="shared" si="22"/>
        <v>0</v>
      </c>
      <c r="O207" s="12">
        <f t="shared" si="23"/>
        <v>0</v>
      </c>
      <c r="P207" s="12">
        <f t="shared" si="24"/>
        <v>0</v>
      </c>
      <c r="U207" s="8"/>
      <c r="V207" s="8"/>
      <c r="W207" s="8"/>
      <c r="X207" s="96">
        <f t="shared" si="30"/>
        <v>0</v>
      </c>
      <c r="Y207" s="12">
        <f t="shared" si="31"/>
        <v>0</v>
      </c>
      <c r="Z207" s="12">
        <f t="shared" si="32"/>
        <v>0</v>
      </c>
    </row>
    <row r="208" spans="1:26" ht="15.75" hidden="1" customHeight="1" x14ac:dyDescent="0.2">
      <c r="A208" s="10" t="s">
        <v>46</v>
      </c>
      <c r="B208" s="111"/>
      <c r="C208" s="16" t="s">
        <v>13</v>
      </c>
      <c r="D208" s="87">
        <v>210000610</v>
      </c>
      <c r="E208" s="87">
        <v>244</v>
      </c>
      <c r="F208" s="16" t="s">
        <v>7</v>
      </c>
      <c r="G208" s="87">
        <v>310</v>
      </c>
      <c r="H208" s="8"/>
      <c r="I208" s="8"/>
      <c r="J208" s="8"/>
      <c r="K208" s="69"/>
      <c r="L208" s="69"/>
      <c r="M208" s="69"/>
      <c r="N208" s="12">
        <f t="shared" si="22"/>
        <v>0</v>
      </c>
      <c r="O208" s="12">
        <f t="shared" si="23"/>
        <v>0</v>
      </c>
      <c r="P208" s="12">
        <f t="shared" si="24"/>
        <v>0</v>
      </c>
      <c r="U208" s="8"/>
      <c r="V208" s="8"/>
      <c r="W208" s="8"/>
      <c r="X208" s="96">
        <f t="shared" si="30"/>
        <v>0</v>
      </c>
      <c r="Y208" s="12">
        <f t="shared" si="31"/>
        <v>0</v>
      </c>
      <c r="Z208" s="12">
        <f t="shared" si="32"/>
        <v>0</v>
      </c>
    </row>
    <row r="209" spans="1:26" ht="31.5" hidden="1" customHeight="1" x14ac:dyDescent="0.2">
      <c r="A209" s="10" t="s">
        <v>45</v>
      </c>
      <c r="B209" s="111"/>
      <c r="C209" s="16" t="s">
        <v>13</v>
      </c>
      <c r="D209" s="87">
        <v>210000610</v>
      </c>
      <c r="E209" s="87">
        <v>244</v>
      </c>
      <c r="F209" s="16" t="s">
        <v>7</v>
      </c>
      <c r="G209" s="87">
        <v>341</v>
      </c>
      <c r="H209" s="8"/>
      <c r="I209" s="8"/>
      <c r="J209" s="8"/>
      <c r="K209" s="69"/>
      <c r="L209" s="69"/>
      <c r="M209" s="69"/>
      <c r="N209" s="12">
        <f t="shared" si="22"/>
        <v>0</v>
      </c>
      <c r="O209" s="12">
        <f t="shared" si="23"/>
        <v>0</v>
      </c>
      <c r="P209" s="12">
        <f t="shared" si="24"/>
        <v>0</v>
      </c>
      <c r="U209" s="8"/>
      <c r="V209" s="8"/>
      <c r="W209" s="8"/>
      <c r="X209" s="96">
        <f t="shared" si="30"/>
        <v>0</v>
      </c>
      <c r="Y209" s="12">
        <f t="shared" si="31"/>
        <v>0</v>
      </c>
      <c r="Z209" s="12">
        <f t="shared" si="32"/>
        <v>0</v>
      </c>
    </row>
    <row r="210" spans="1:26" ht="19.5" hidden="1" customHeight="1" x14ac:dyDescent="0.2">
      <c r="A210" s="10" t="s">
        <v>85</v>
      </c>
      <c r="B210" s="111"/>
      <c r="C210" s="16" t="s">
        <v>13</v>
      </c>
      <c r="D210" s="87">
        <v>210000610</v>
      </c>
      <c r="E210" s="87">
        <v>244</v>
      </c>
      <c r="F210" s="16" t="s">
        <v>7</v>
      </c>
      <c r="G210" s="87">
        <v>310</v>
      </c>
      <c r="H210" s="8"/>
      <c r="I210" s="8"/>
      <c r="J210" s="8"/>
      <c r="K210" s="69"/>
      <c r="L210" s="69"/>
      <c r="M210" s="69"/>
      <c r="N210" s="12">
        <f t="shared" si="22"/>
        <v>0</v>
      </c>
      <c r="O210" s="12">
        <f t="shared" si="23"/>
        <v>0</v>
      </c>
      <c r="P210" s="12">
        <f t="shared" si="24"/>
        <v>0</v>
      </c>
      <c r="U210" s="8"/>
      <c r="V210" s="8"/>
      <c r="W210" s="8"/>
      <c r="X210" s="96">
        <f t="shared" si="30"/>
        <v>0</v>
      </c>
      <c r="Y210" s="12">
        <f t="shared" si="31"/>
        <v>0</v>
      </c>
      <c r="Z210" s="12">
        <f t="shared" si="32"/>
        <v>0</v>
      </c>
    </row>
    <row r="211" spans="1:26" ht="19.5" customHeight="1" x14ac:dyDescent="0.2">
      <c r="A211" s="10" t="s">
        <v>42</v>
      </c>
      <c r="B211" s="111"/>
      <c r="C211" s="16" t="s">
        <v>13</v>
      </c>
      <c r="D211" s="87">
        <v>210000610</v>
      </c>
      <c r="E211" s="87">
        <v>244</v>
      </c>
      <c r="F211" s="16" t="s">
        <v>7</v>
      </c>
      <c r="G211" s="87">
        <v>344</v>
      </c>
      <c r="H211" s="8">
        <v>206400</v>
      </c>
      <c r="I211" s="8"/>
      <c r="J211" s="8"/>
      <c r="K211" s="69"/>
      <c r="L211" s="69"/>
      <c r="M211" s="69"/>
      <c r="N211" s="12"/>
      <c r="O211" s="12"/>
      <c r="P211" s="12"/>
      <c r="U211" s="8"/>
      <c r="V211" s="8"/>
      <c r="W211" s="8"/>
      <c r="X211" s="97">
        <f t="shared" si="30"/>
        <v>206400</v>
      </c>
      <c r="Y211" s="12"/>
      <c r="Z211" s="12"/>
    </row>
    <row r="212" spans="1:26" x14ac:dyDescent="0.2">
      <c r="A212" s="10" t="s">
        <v>44</v>
      </c>
      <c r="B212" s="111"/>
      <c r="C212" s="16" t="s">
        <v>13</v>
      </c>
      <c r="D212" s="16" t="s">
        <v>181</v>
      </c>
      <c r="E212" s="87">
        <v>244</v>
      </c>
      <c r="F212" s="16" t="s">
        <v>7</v>
      </c>
      <c r="G212" s="87">
        <v>342</v>
      </c>
      <c r="H212" s="8">
        <f>3814002.13-1200000</f>
        <v>2614002.13</v>
      </c>
      <c r="I212" s="8">
        <v>3814002.13</v>
      </c>
      <c r="J212" s="8">
        <v>3814002.13</v>
      </c>
      <c r="K212" s="69">
        <v>3814002.13</v>
      </c>
      <c r="L212" s="69">
        <v>3814002.13</v>
      </c>
      <c r="M212" s="69">
        <v>3814002.13</v>
      </c>
      <c r="N212" s="12">
        <f t="shared" si="22"/>
        <v>-1200000</v>
      </c>
      <c r="O212" s="12">
        <f t="shared" si="23"/>
        <v>0</v>
      </c>
      <c r="P212" s="12">
        <f t="shared" si="24"/>
        <v>0</v>
      </c>
      <c r="U212" s="8">
        <v>3814002.13</v>
      </c>
      <c r="V212" s="8">
        <v>3814002.13</v>
      </c>
      <c r="W212" s="8">
        <v>3814002.13</v>
      </c>
      <c r="X212" s="97">
        <f t="shared" si="30"/>
        <v>-1200000</v>
      </c>
      <c r="Y212" s="12">
        <f t="shared" ref="Y212:Y275" si="33">I212-V212</f>
        <v>0</v>
      </c>
      <c r="Z212" s="12">
        <f t="shared" ref="Z212:Z275" si="34">J212-W212</f>
        <v>0</v>
      </c>
    </row>
    <row r="213" spans="1:26" ht="38.25" hidden="1" customHeight="1" x14ac:dyDescent="0.2">
      <c r="A213" s="10" t="s">
        <v>42</v>
      </c>
      <c r="B213" s="111"/>
      <c r="C213" s="16" t="s">
        <v>13</v>
      </c>
      <c r="D213" s="87">
        <v>210000610</v>
      </c>
      <c r="E213" s="87">
        <v>244</v>
      </c>
      <c r="F213" s="16" t="s">
        <v>7</v>
      </c>
      <c r="G213" s="87">
        <v>344</v>
      </c>
      <c r="H213" s="8"/>
      <c r="I213" s="8"/>
      <c r="J213" s="8"/>
      <c r="K213" s="69"/>
      <c r="L213" s="69"/>
      <c r="M213" s="69"/>
      <c r="N213" s="12">
        <f t="shared" si="22"/>
        <v>0</v>
      </c>
      <c r="O213" s="12">
        <f t="shared" si="23"/>
        <v>0</v>
      </c>
      <c r="P213" s="12">
        <f t="shared" si="24"/>
        <v>0</v>
      </c>
      <c r="U213" s="8"/>
      <c r="V213" s="8"/>
      <c r="W213" s="8"/>
      <c r="X213" s="96">
        <f t="shared" si="30"/>
        <v>0</v>
      </c>
      <c r="Y213" s="12">
        <f t="shared" si="33"/>
        <v>0</v>
      </c>
      <c r="Z213" s="12">
        <f t="shared" si="34"/>
        <v>0</v>
      </c>
    </row>
    <row r="214" spans="1:26" ht="15.75" hidden="1" customHeight="1" x14ac:dyDescent="0.2">
      <c r="A214" s="10" t="s">
        <v>40</v>
      </c>
      <c r="B214" s="111"/>
      <c r="C214" s="16" t="s">
        <v>13</v>
      </c>
      <c r="D214" s="87">
        <v>210000610</v>
      </c>
      <c r="E214" s="87">
        <v>244</v>
      </c>
      <c r="F214" s="16" t="s">
        <v>7</v>
      </c>
      <c r="G214" s="87">
        <v>346</v>
      </c>
      <c r="H214" s="8"/>
      <c r="I214" s="8"/>
      <c r="J214" s="8"/>
      <c r="K214" s="69"/>
      <c r="L214" s="69"/>
      <c r="M214" s="69"/>
      <c r="N214" s="12">
        <f t="shared" ref="N214:N277" si="35">H214-K214</f>
        <v>0</v>
      </c>
      <c r="O214" s="12">
        <f t="shared" ref="O214:O277" si="36">I214-L214</f>
        <v>0</v>
      </c>
      <c r="P214" s="12">
        <f t="shared" ref="P214:P277" si="37">J214-M214</f>
        <v>0</v>
      </c>
      <c r="U214" s="8"/>
      <c r="V214" s="8"/>
      <c r="W214" s="8"/>
      <c r="X214" s="96">
        <f t="shared" si="30"/>
        <v>0</v>
      </c>
      <c r="Y214" s="12">
        <f t="shared" si="33"/>
        <v>0</v>
      </c>
      <c r="Z214" s="12">
        <f t="shared" si="34"/>
        <v>0</v>
      </c>
    </row>
    <row r="215" spans="1:26" ht="31.5" hidden="1" customHeight="1" x14ac:dyDescent="0.2">
      <c r="A215" s="10" t="s">
        <v>39</v>
      </c>
      <c r="B215" s="111"/>
      <c r="C215" s="16" t="s">
        <v>13</v>
      </c>
      <c r="D215" s="87">
        <v>210000610</v>
      </c>
      <c r="E215" s="87">
        <v>244</v>
      </c>
      <c r="F215" s="16" t="s">
        <v>7</v>
      </c>
      <c r="G215" s="87">
        <v>347</v>
      </c>
      <c r="H215" s="8"/>
      <c r="I215" s="8"/>
      <c r="J215" s="8"/>
      <c r="K215" s="69"/>
      <c r="L215" s="69"/>
      <c r="M215" s="69"/>
      <c r="N215" s="12">
        <f t="shared" si="35"/>
        <v>0</v>
      </c>
      <c r="O215" s="12">
        <f t="shared" si="36"/>
        <v>0</v>
      </c>
      <c r="P215" s="12">
        <f t="shared" si="37"/>
        <v>0</v>
      </c>
      <c r="U215" s="8"/>
      <c r="V215" s="8"/>
      <c r="W215" s="8"/>
      <c r="X215" s="96">
        <f t="shared" si="30"/>
        <v>0</v>
      </c>
      <c r="Y215" s="12">
        <f t="shared" si="33"/>
        <v>0</v>
      </c>
      <c r="Z215" s="12">
        <f t="shared" si="34"/>
        <v>0</v>
      </c>
    </row>
    <row r="216" spans="1:26" ht="31.5" hidden="1" customHeight="1" x14ac:dyDescent="0.2">
      <c r="A216" s="10" t="s">
        <v>38</v>
      </c>
      <c r="B216" s="111"/>
      <c r="C216" s="16" t="s">
        <v>13</v>
      </c>
      <c r="D216" s="87">
        <v>210000610</v>
      </c>
      <c r="E216" s="87">
        <v>244</v>
      </c>
      <c r="F216" s="16" t="s">
        <v>7</v>
      </c>
      <c r="G216" s="87">
        <v>349</v>
      </c>
      <c r="H216" s="8"/>
      <c r="I216" s="8"/>
      <c r="J216" s="8"/>
      <c r="K216" s="69"/>
      <c r="L216" s="69"/>
      <c r="M216" s="69"/>
      <c r="N216" s="12">
        <f t="shared" si="35"/>
        <v>0</v>
      </c>
      <c r="O216" s="12">
        <f t="shared" si="36"/>
        <v>0</v>
      </c>
      <c r="P216" s="12">
        <f t="shared" si="37"/>
        <v>0</v>
      </c>
      <c r="U216" s="8"/>
      <c r="V216" s="8"/>
      <c r="W216" s="8"/>
      <c r="X216" s="96">
        <f t="shared" si="30"/>
        <v>0</v>
      </c>
      <c r="Y216" s="12">
        <f t="shared" si="33"/>
        <v>0</v>
      </c>
      <c r="Z216" s="12">
        <f t="shared" si="34"/>
        <v>0</v>
      </c>
    </row>
    <row r="217" spans="1:26" ht="47.25" hidden="1" customHeight="1" x14ac:dyDescent="0.2">
      <c r="A217" s="10" t="s">
        <v>37</v>
      </c>
      <c r="B217" s="111"/>
      <c r="C217" s="16" t="s">
        <v>13</v>
      </c>
      <c r="D217" s="87">
        <v>210000610</v>
      </c>
      <c r="E217" s="87">
        <v>244</v>
      </c>
      <c r="F217" s="16" t="s">
        <v>7</v>
      </c>
      <c r="G217" s="87">
        <v>352</v>
      </c>
      <c r="H217" s="8"/>
      <c r="I217" s="8"/>
      <c r="J217" s="8"/>
      <c r="K217" s="69"/>
      <c r="L217" s="69"/>
      <c r="M217" s="69"/>
      <c r="N217" s="12">
        <f t="shared" si="35"/>
        <v>0</v>
      </c>
      <c r="O217" s="12">
        <f t="shared" si="36"/>
        <v>0</v>
      </c>
      <c r="P217" s="12">
        <f t="shared" si="37"/>
        <v>0</v>
      </c>
      <c r="U217" s="8"/>
      <c r="V217" s="8"/>
      <c r="W217" s="8"/>
      <c r="X217" s="96">
        <f t="shared" si="30"/>
        <v>0</v>
      </c>
      <c r="Y217" s="12">
        <f t="shared" si="33"/>
        <v>0</v>
      </c>
      <c r="Z217" s="12">
        <f t="shared" si="34"/>
        <v>0</v>
      </c>
    </row>
    <row r="218" spans="1:26" ht="47.25" hidden="1" customHeight="1" x14ac:dyDescent="0.2">
      <c r="A218" s="10" t="s">
        <v>36</v>
      </c>
      <c r="B218" s="112"/>
      <c r="C218" s="16" t="s">
        <v>13</v>
      </c>
      <c r="D218" s="87">
        <v>210000610</v>
      </c>
      <c r="E218" s="87">
        <v>244</v>
      </c>
      <c r="F218" s="16" t="s">
        <v>7</v>
      </c>
      <c r="G218" s="87">
        <v>353</v>
      </c>
      <c r="H218" s="8"/>
      <c r="I218" s="8"/>
      <c r="J218" s="8"/>
      <c r="K218" s="69"/>
      <c r="L218" s="69"/>
      <c r="M218" s="69"/>
      <c r="N218" s="12">
        <f t="shared" si="35"/>
        <v>0</v>
      </c>
      <c r="O218" s="12">
        <f t="shared" si="36"/>
        <v>0</v>
      </c>
      <c r="P218" s="12">
        <f t="shared" si="37"/>
        <v>0</v>
      </c>
      <c r="U218" s="8"/>
      <c r="V218" s="8"/>
      <c r="W218" s="8"/>
      <c r="X218" s="96">
        <f t="shared" si="30"/>
        <v>0</v>
      </c>
      <c r="Y218" s="12">
        <f t="shared" si="33"/>
        <v>0</v>
      </c>
      <c r="Z218" s="12">
        <f t="shared" si="34"/>
        <v>0</v>
      </c>
    </row>
    <row r="219" spans="1:26" ht="31.5" hidden="1" customHeight="1" x14ac:dyDescent="0.2">
      <c r="A219" s="10" t="s">
        <v>35</v>
      </c>
      <c r="B219" s="110">
        <v>330</v>
      </c>
      <c r="C219" s="16" t="s">
        <v>13</v>
      </c>
      <c r="D219" s="87">
        <v>210000610</v>
      </c>
      <c r="E219" s="87">
        <v>240</v>
      </c>
      <c r="F219" s="16" t="s">
        <v>7</v>
      </c>
      <c r="G219" s="87"/>
      <c r="H219" s="8"/>
      <c r="I219" s="8"/>
      <c r="J219" s="8"/>
      <c r="K219" s="69"/>
      <c r="L219" s="69"/>
      <c r="M219" s="69"/>
      <c r="N219" s="12">
        <f t="shared" si="35"/>
        <v>0</v>
      </c>
      <c r="O219" s="12">
        <f t="shared" si="36"/>
        <v>0</v>
      </c>
      <c r="P219" s="12">
        <f t="shared" si="37"/>
        <v>0</v>
      </c>
      <c r="U219" s="8"/>
      <c r="V219" s="8"/>
      <c r="W219" s="8"/>
      <c r="X219" s="96">
        <f t="shared" si="30"/>
        <v>0</v>
      </c>
      <c r="Y219" s="12">
        <f t="shared" si="33"/>
        <v>0</v>
      </c>
      <c r="Z219" s="12">
        <f t="shared" si="34"/>
        <v>0</v>
      </c>
    </row>
    <row r="220" spans="1:26" ht="15.75" hidden="1" customHeight="1" x14ac:dyDescent="0.2">
      <c r="A220" s="10" t="s">
        <v>34</v>
      </c>
      <c r="B220" s="111"/>
      <c r="C220" s="16" t="s">
        <v>13</v>
      </c>
      <c r="D220" s="87">
        <v>210000610</v>
      </c>
      <c r="E220" s="87">
        <v>244</v>
      </c>
      <c r="F220" s="16" t="s">
        <v>7</v>
      </c>
      <c r="G220" s="87"/>
      <c r="H220" s="8"/>
      <c r="I220" s="8"/>
      <c r="J220" s="8"/>
      <c r="K220" s="69"/>
      <c r="L220" s="69"/>
      <c r="M220" s="69"/>
      <c r="N220" s="12">
        <f t="shared" si="35"/>
        <v>0</v>
      </c>
      <c r="O220" s="12">
        <f t="shared" si="36"/>
        <v>0</v>
      </c>
      <c r="P220" s="12">
        <f t="shared" si="37"/>
        <v>0</v>
      </c>
      <c r="U220" s="8"/>
      <c r="V220" s="8"/>
      <c r="W220" s="8"/>
      <c r="X220" s="96">
        <f t="shared" si="30"/>
        <v>0</v>
      </c>
      <c r="Y220" s="12">
        <f t="shared" si="33"/>
        <v>0</v>
      </c>
      <c r="Z220" s="12">
        <f t="shared" si="34"/>
        <v>0</v>
      </c>
    </row>
    <row r="221" spans="1:26" ht="31.5" hidden="1" customHeight="1" x14ac:dyDescent="0.2">
      <c r="A221" s="14" t="s">
        <v>33</v>
      </c>
      <c r="B221" s="112"/>
      <c r="C221" s="16" t="s">
        <v>13</v>
      </c>
      <c r="D221" s="87">
        <v>210000610</v>
      </c>
      <c r="E221" s="87">
        <v>244</v>
      </c>
      <c r="F221" s="16" t="s">
        <v>7</v>
      </c>
      <c r="G221" s="87">
        <v>296</v>
      </c>
      <c r="H221" s="8"/>
      <c r="I221" s="8"/>
      <c r="J221" s="8"/>
      <c r="K221" s="69"/>
      <c r="L221" s="69"/>
      <c r="M221" s="69"/>
      <c r="N221" s="12">
        <f t="shared" si="35"/>
        <v>0</v>
      </c>
      <c r="O221" s="12">
        <f t="shared" si="36"/>
        <v>0</v>
      </c>
      <c r="P221" s="12">
        <f t="shared" si="37"/>
        <v>0</v>
      </c>
      <c r="U221" s="8"/>
      <c r="V221" s="8"/>
      <c r="W221" s="8"/>
      <c r="X221" s="96">
        <f t="shared" si="30"/>
        <v>0</v>
      </c>
      <c r="Y221" s="12">
        <f t="shared" si="33"/>
        <v>0</v>
      </c>
      <c r="Z221" s="12">
        <f t="shared" si="34"/>
        <v>0</v>
      </c>
    </row>
    <row r="222" spans="1:26" ht="31.5" hidden="1" customHeight="1" x14ac:dyDescent="0.2">
      <c r="A222" s="10" t="s">
        <v>32</v>
      </c>
      <c r="B222" s="109">
        <v>340</v>
      </c>
      <c r="C222" s="16" t="s">
        <v>13</v>
      </c>
      <c r="D222" s="87">
        <v>210000610</v>
      </c>
      <c r="E222" s="87">
        <v>320</v>
      </c>
      <c r="F222" s="16" t="s">
        <v>7</v>
      </c>
      <c r="G222" s="87"/>
      <c r="H222" s="8"/>
      <c r="I222" s="8"/>
      <c r="J222" s="8"/>
      <c r="K222" s="69"/>
      <c r="L222" s="69"/>
      <c r="M222" s="69"/>
      <c r="N222" s="12">
        <f t="shared" si="35"/>
        <v>0</v>
      </c>
      <c r="O222" s="12">
        <f t="shared" si="36"/>
        <v>0</v>
      </c>
      <c r="P222" s="12">
        <f t="shared" si="37"/>
        <v>0</v>
      </c>
      <c r="U222" s="8"/>
      <c r="V222" s="8"/>
      <c r="W222" s="8"/>
      <c r="X222" s="96">
        <f t="shared" si="30"/>
        <v>0</v>
      </c>
      <c r="Y222" s="12">
        <f t="shared" si="33"/>
        <v>0</v>
      </c>
      <c r="Z222" s="12">
        <f t="shared" si="34"/>
        <v>0</v>
      </c>
    </row>
    <row r="223" spans="1:26" ht="15.75" hidden="1" customHeight="1" x14ac:dyDescent="0.2">
      <c r="A223" s="10" t="s">
        <v>21</v>
      </c>
      <c r="B223" s="109"/>
      <c r="C223" s="16" t="s">
        <v>13</v>
      </c>
      <c r="D223" s="87">
        <v>210000610</v>
      </c>
      <c r="E223" s="87"/>
      <c r="F223" s="16" t="s">
        <v>7</v>
      </c>
      <c r="G223" s="87"/>
      <c r="H223" s="8"/>
      <c r="I223" s="8"/>
      <c r="J223" s="8"/>
      <c r="K223" s="69"/>
      <c r="L223" s="69"/>
      <c r="M223" s="69"/>
      <c r="N223" s="12">
        <f t="shared" si="35"/>
        <v>0</v>
      </c>
      <c r="O223" s="12">
        <f t="shared" si="36"/>
        <v>0</v>
      </c>
      <c r="P223" s="12">
        <f t="shared" si="37"/>
        <v>0</v>
      </c>
      <c r="U223" s="8"/>
      <c r="V223" s="8"/>
      <c r="W223" s="8"/>
      <c r="X223" s="96">
        <f t="shared" si="30"/>
        <v>0</v>
      </c>
      <c r="Y223" s="12">
        <f t="shared" si="33"/>
        <v>0</v>
      </c>
      <c r="Z223" s="12">
        <f t="shared" si="34"/>
        <v>0</v>
      </c>
    </row>
    <row r="224" spans="1:26" ht="31.5" hidden="1" customHeight="1" x14ac:dyDescent="0.2">
      <c r="A224" s="14" t="s">
        <v>31</v>
      </c>
      <c r="B224" s="109"/>
      <c r="C224" s="16" t="s">
        <v>13</v>
      </c>
      <c r="D224" s="87">
        <v>210000610</v>
      </c>
      <c r="E224" s="87">
        <v>321</v>
      </c>
      <c r="F224" s="16" t="s">
        <v>7</v>
      </c>
      <c r="G224" s="87"/>
      <c r="H224" s="8"/>
      <c r="I224" s="8"/>
      <c r="J224" s="8"/>
      <c r="K224" s="69"/>
      <c r="L224" s="69"/>
      <c r="M224" s="69"/>
      <c r="N224" s="12">
        <f t="shared" si="35"/>
        <v>0</v>
      </c>
      <c r="O224" s="12">
        <f t="shared" si="36"/>
        <v>0</v>
      </c>
      <c r="P224" s="12">
        <f t="shared" si="37"/>
        <v>0</v>
      </c>
      <c r="U224" s="8"/>
      <c r="V224" s="8"/>
      <c r="W224" s="8"/>
      <c r="X224" s="96">
        <f t="shared" si="30"/>
        <v>0</v>
      </c>
      <c r="Y224" s="12">
        <f t="shared" si="33"/>
        <v>0</v>
      </c>
      <c r="Z224" s="12">
        <f t="shared" si="34"/>
        <v>0</v>
      </c>
    </row>
    <row r="225" spans="1:26" ht="29.25" hidden="1" customHeight="1" x14ac:dyDescent="0.2">
      <c r="A225" s="14" t="s">
        <v>27</v>
      </c>
      <c r="B225" s="109"/>
      <c r="C225" s="16" t="s">
        <v>13</v>
      </c>
      <c r="D225" s="87">
        <v>210000610</v>
      </c>
      <c r="E225" s="87">
        <v>321</v>
      </c>
      <c r="F225" s="16" t="s">
        <v>7</v>
      </c>
      <c r="G225" s="87">
        <v>262</v>
      </c>
      <c r="H225" s="8"/>
      <c r="I225" s="8"/>
      <c r="J225" s="8"/>
      <c r="K225" s="69"/>
      <c r="L225" s="69"/>
      <c r="M225" s="69"/>
      <c r="N225" s="12">
        <f t="shared" si="35"/>
        <v>0</v>
      </c>
      <c r="O225" s="12">
        <f t="shared" si="36"/>
        <v>0</v>
      </c>
      <c r="P225" s="12">
        <f t="shared" si="37"/>
        <v>0</v>
      </c>
      <c r="U225" s="8"/>
      <c r="V225" s="8"/>
      <c r="W225" s="8"/>
      <c r="X225" s="96">
        <f t="shared" si="30"/>
        <v>0</v>
      </c>
      <c r="Y225" s="12">
        <f t="shared" si="33"/>
        <v>0</v>
      </c>
      <c r="Z225" s="12">
        <f t="shared" si="34"/>
        <v>0</v>
      </c>
    </row>
    <row r="226" spans="1:26" ht="19.5" hidden="1" customHeight="1" x14ac:dyDescent="0.2">
      <c r="A226" s="14" t="s">
        <v>84</v>
      </c>
      <c r="B226" s="109"/>
      <c r="C226" s="16" t="s">
        <v>13</v>
      </c>
      <c r="D226" s="87">
        <v>210000610</v>
      </c>
      <c r="E226" s="87">
        <v>321</v>
      </c>
      <c r="F226" s="16" t="s">
        <v>7</v>
      </c>
      <c r="G226" s="87">
        <v>263</v>
      </c>
      <c r="H226" s="8"/>
      <c r="I226" s="8"/>
      <c r="J226" s="8"/>
      <c r="K226" s="69"/>
      <c r="L226" s="69"/>
      <c r="M226" s="69"/>
      <c r="N226" s="12">
        <f t="shared" si="35"/>
        <v>0</v>
      </c>
      <c r="O226" s="12">
        <f t="shared" si="36"/>
        <v>0</v>
      </c>
      <c r="P226" s="12">
        <f t="shared" si="37"/>
        <v>0</v>
      </c>
      <c r="U226" s="8"/>
      <c r="V226" s="8"/>
      <c r="W226" s="8"/>
      <c r="X226" s="96">
        <f t="shared" si="30"/>
        <v>0</v>
      </c>
      <c r="Y226" s="12">
        <f t="shared" si="33"/>
        <v>0</v>
      </c>
      <c r="Z226" s="12">
        <f t="shared" si="34"/>
        <v>0</v>
      </c>
    </row>
    <row r="227" spans="1:26" ht="32.25" hidden="1" customHeight="1" x14ac:dyDescent="0.2">
      <c r="A227" s="14" t="s">
        <v>30</v>
      </c>
      <c r="B227" s="109"/>
      <c r="C227" s="16" t="s">
        <v>13</v>
      </c>
      <c r="D227" s="87">
        <v>210000610</v>
      </c>
      <c r="E227" s="87">
        <v>323</v>
      </c>
      <c r="F227" s="16" t="s">
        <v>7</v>
      </c>
      <c r="G227" s="87"/>
      <c r="H227" s="8"/>
      <c r="I227" s="8"/>
      <c r="J227" s="8"/>
      <c r="K227" s="69"/>
      <c r="L227" s="69"/>
      <c r="M227" s="69"/>
      <c r="N227" s="12">
        <f t="shared" si="35"/>
        <v>0</v>
      </c>
      <c r="O227" s="12">
        <f t="shared" si="36"/>
        <v>0</v>
      </c>
      <c r="P227" s="12">
        <f t="shared" si="37"/>
        <v>0</v>
      </c>
      <c r="U227" s="8"/>
      <c r="V227" s="8"/>
      <c r="W227" s="8"/>
      <c r="X227" s="96">
        <f t="shared" si="30"/>
        <v>0</v>
      </c>
      <c r="Y227" s="12">
        <f t="shared" si="33"/>
        <v>0</v>
      </c>
      <c r="Z227" s="12">
        <f t="shared" si="34"/>
        <v>0</v>
      </c>
    </row>
    <row r="228" spans="1:26" ht="18" hidden="1" customHeight="1" x14ac:dyDescent="0.2">
      <c r="A228" s="14" t="s">
        <v>84</v>
      </c>
      <c r="B228" s="109"/>
      <c r="C228" s="16" t="s">
        <v>13</v>
      </c>
      <c r="D228" s="87">
        <v>210000610</v>
      </c>
      <c r="E228" s="87">
        <v>323</v>
      </c>
      <c r="F228" s="16" t="s">
        <v>7</v>
      </c>
      <c r="G228" s="87">
        <v>263</v>
      </c>
      <c r="H228" s="8"/>
      <c r="I228" s="8"/>
      <c r="J228" s="8"/>
      <c r="K228" s="69"/>
      <c r="L228" s="69"/>
      <c r="M228" s="69"/>
      <c r="N228" s="12">
        <f t="shared" si="35"/>
        <v>0</v>
      </c>
      <c r="O228" s="12">
        <f t="shared" si="36"/>
        <v>0</v>
      </c>
      <c r="P228" s="12">
        <f t="shared" si="37"/>
        <v>0</v>
      </c>
      <c r="U228" s="8"/>
      <c r="V228" s="8"/>
      <c r="W228" s="8"/>
      <c r="X228" s="96">
        <f t="shared" si="30"/>
        <v>0</v>
      </c>
      <c r="Y228" s="12">
        <f t="shared" si="33"/>
        <v>0</v>
      </c>
      <c r="Z228" s="12">
        <f t="shared" si="34"/>
        <v>0</v>
      </c>
    </row>
    <row r="229" spans="1:26" x14ac:dyDescent="0.2">
      <c r="A229" s="10" t="s">
        <v>28</v>
      </c>
      <c r="B229" s="109">
        <v>340</v>
      </c>
      <c r="C229" s="16" t="s">
        <v>13</v>
      </c>
      <c r="D229" s="16" t="s">
        <v>181</v>
      </c>
      <c r="E229" s="87">
        <v>340</v>
      </c>
      <c r="F229" s="16" t="s">
        <v>7</v>
      </c>
      <c r="G229" s="87"/>
      <c r="H229" s="8">
        <f>H232+H233</f>
        <v>6173300.8200000003</v>
      </c>
      <c r="I229" s="8">
        <f t="shared" ref="I229:J229" si="38">I232+I233</f>
        <v>5885443.2000000002</v>
      </c>
      <c r="J229" s="8">
        <f t="shared" si="38"/>
        <v>5721362.4000000004</v>
      </c>
      <c r="K229" s="69">
        <v>6173300.8200000003</v>
      </c>
      <c r="L229" s="69">
        <v>5885443.2000000002</v>
      </c>
      <c r="M229" s="69">
        <v>5721362.4000000004</v>
      </c>
      <c r="N229" s="12">
        <f t="shared" si="35"/>
        <v>0</v>
      </c>
      <c r="O229" s="12">
        <f t="shared" si="36"/>
        <v>0</v>
      </c>
      <c r="P229" s="12">
        <f t="shared" si="37"/>
        <v>0</v>
      </c>
      <c r="U229" s="8">
        <v>6173300.8200000003</v>
      </c>
      <c r="V229" s="8">
        <v>5885443.2000000002</v>
      </c>
      <c r="W229" s="8">
        <v>5721362.4000000004</v>
      </c>
      <c r="X229" s="96">
        <f t="shared" si="30"/>
        <v>0</v>
      </c>
      <c r="Y229" s="12">
        <f t="shared" si="33"/>
        <v>0</v>
      </c>
      <c r="Z229" s="12">
        <f t="shared" si="34"/>
        <v>0</v>
      </c>
    </row>
    <row r="230" spans="1:26" x14ac:dyDescent="0.2">
      <c r="A230" s="10" t="s">
        <v>21</v>
      </c>
      <c r="B230" s="109"/>
      <c r="C230" s="16" t="s">
        <v>13</v>
      </c>
      <c r="D230" s="16" t="s">
        <v>181</v>
      </c>
      <c r="E230" s="87"/>
      <c r="F230" s="87"/>
      <c r="G230" s="87"/>
      <c r="H230" s="8"/>
      <c r="I230" s="8"/>
      <c r="J230" s="8"/>
      <c r="K230" s="69"/>
      <c r="L230" s="69"/>
      <c r="M230" s="69"/>
      <c r="N230" s="12">
        <f t="shared" si="35"/>
        <v>0</v>
      </c>
      <c r="O230" s="12">
        <f t="shared" si="36"/>
        <v>0</v>
      </c>
      <c r="P230" s="12">
        <f t="shared" si="37"/>
        <v>0</v>
      </c>
      <c r="U230" s="8"/>
      <c r="V230" s="8"/>
      <c r="W230" s="8"/>
      <c r="X230" s="96">
        <f t="shared" si="30"/>
        <v>0</v>
      </c>
      <c r="Y230" s="12">
        <f t="shared" si="33"/>
        <v>0</v>
      </c>
      <c r="Z230" s="12">
        <f t="shared" si="34"/>
        <v>0</v>
      </c>
    </row>
    <row r="231" spans="1:26" ht="15.75" hidden="1" customHeight="1" x14ac:dyDescent="0.2">
      <c r="A231" s="14" t="s">
        <v>27</v>
      </c>
      <c r="B231" s="109"/>
      <c r="C231" s="16" t="s">
        <v>13</v>
      </c>
      <c r="D231" s="87">
        <v>210000610</v>
      </c>
      <c r="E231" s="87">
        <v>340</v>
      </c>
      <c r="F231" s="87"/>
      <c r="G231" s="87">
        <v>262</v>
      </c>
      <c r="H231" s="8"/>
      <c r="I231" s="8"/>
      <c r="J231" s="8"/>
      <c r="K231" s="69"/>
      <c r="L231" s="69"/>
      <c r="M231" s="69"/>
      <c r="N231" s="12">
        <f t="shared" si="35"/>
        <v>0</v>
      </c>
      <c r="O231" s="12">
        <f t="shared" si="36"/>
        <v>0</v>
      </c>
      <c r="P231" s="12">
        <f t="shared" si="37"/>
        <v>0</v>
      </c>
      <c r="U231" s="8"/>
      <c r="V231" s="8"/>
      <c r="W231" s="8"/>
      <c r="X231" s="96">
        <f t="shared" si="30"/>
        <v>0</v>
      </c>
      <c r="Y231" s="12">
        <f t="shared" si="33"/>
        <v>0</v>
      </c>
      <c r="Z231" s="12">
        <f t="shared" si="34"/>
        <v>0</v>
      </c>
    </row>
    <row r="232" spans="1:26" ht="15.75" customHeight="1" x14ac:dyDescent="0.2">
      <c r="A232" s="67" t="s">
        <v>27</v>
      </c>
      <c r="B232" s="109"/>
      <c r="C232" s="16" t="s">
        <v>13</v>
      </c>
      <c r="D232" s="16" t="s">
        <v>181</v>
      </c>
      <c r="E232" s="87">
        <v>340</v>
      </c>
      <c r="F232" s="16" t="s">
        <v>7</v>
      </c>
      <c r="G232" s="87">
        <v>262</v>
      </c>
      <c r="H232" s="8">
        <v>567668.07999999996</v>
      </c>
      <c r="I232" s="8"/>
      <c r="J232" s="8"/>
      <c r="N232" s="76">
        <f t="shared" si="35"/>
        <v>567668.07999999996</v>
      </c>
      <c r="O232" s="12">
        <f t="shared" si="36"/>
        <v>0</v>
      </c>
      <c r="P232" s="12">
        <f t="shared" si="37"/>
        <v>0</v>
      </c>
      <c r="U232" s="8">
        <v>567668.07999999996</v>
      </c>
      <c r="V232" s="8"/>
      <c r="W232" s="8"/>
      <c r="X232" s="96">
        <f t="shared" si="30"/>
        <v>0</v>
      </c>
      <c r="Y232" s="12">
        <f t="shared" si="33"/>
        <v>0</v>
      </c>
      <c r="Z232" s="12">
        <f t="shared" si="34"/>
        <v>0</v>
      </c>
    </row>
    <row r="233" spans="1:26" x14ac:dyDescent="0.2">
      <c r="A233" s="67" t="s">
        <v>28</v>
      </c>
      <c r="B233" s="109"/>
      <c r="C233" s="16" t="s">
        <v>13</v>
      </c>
      <c r="D233" s="16" t="s">
        <v>181</v>
      </c>
      <c r="E233" s="87">
        <v>340</v>
      </c>
      <c r="F233" s="16" t="s">
        <v>7</v>
      </c>
      <c r="G233" s="87">
        <v>296</v>
      </c>
      <c r="H233" s="8">
        <v>5605632.7400000002</v>
      </c>
      <c r="I233" s="8">
        <v>5885443.2000000002</v>
      </c>
      <c r="J233" s="8">
        <v>5721362.4000000004</v>
      </c>
      <c r="K233" s="69">
        <v>6173300.8200000003</v>
      </c>
      <c r="L233" s="69">
        <v>5885443.2000000002</v>
      </c>
      <c r="M233" s="69">
        <v>5721362.4000000004</v>
      </c>
      <c r="N233" s="76">
        <f t="shared" si="35"/>
        <v>-567668.08000000007</v>
      </c>
      <c r="O233" s="12">
        <f t="shared" si="36"/>
        <v>0</v>
      </c>
      <c r="P233" s="12">
        <f t="shared" si="37"/>
        <v>0</v>
      </c>
      <c r="U233" s="8">
        <v>5605632.7400000002</v>
      </c>
      <c r="V233" s="8">
        <v>5885443.2000000002</v>
      </c>
      <c r="W233" s="8">
        <v>5721362.4000000004</v>
      </c>
      <c r="X233" s="96">
        <f t="shared" si="30"/>
        <v>0</v>
      </c>
      <c r="Y233" s="12">
        <f t="shared" si="33"/>
        <v>0</v>
      </c>
      <c r="Z233" s="12">
        <f t="shared" si="34"/>
        <v>0</v>
      </c>
    </row>
    <row r="234" spans="1:26" ht="15.75" hidden="1" customHeight="1" x14ac:dyDescent="0.2">
      <c r="A234" s="10" t="s">
        <v>83</v>
      </c>
      <c r="B234" s="17"/>
      <c r="C234" s="16" t="s">
        <v>13</v>
      </c>
      <c r="D234" s="87">
        <v>210000610</v>
      </c>
      <c r="E234" s="87" t="s">
        <v>0</v>
      </c>
      <c r="F234" s="87"/>
      <c r="G234" s="87"/>
      <c r="H234" s="8"/>
      <c r="I234" s="8"/>
      <c r="J234" s="8"/>
      <c r="K234" s="69"/>
      <c r="L234" s="69"/>
      <c r="M234" s="69"/>
      <c r="N234" s="12">
        <f t="shared" si="35"/>
        <v>0</v>
      </c>
      <c r="O234" s="12">
        <f t="shared" si="36"/>
        <v>0</v>
      </c>
      <c r="P234" s="12">
        <f t="shared" si="37"/>
        <v>0</v>
      </c>
      <c r="U234" s="8"/>
      <c r="V234" s="8"/>
      <c r="W234" s="8"/>
      <c r="X234" s="96">
        <f t="shared" si="30"/>
        <v>0</v>
      </c>
      <c r="Y234" s="12">
        <f t="shared" si="33"/>
        <v>0</v>
      </c>
      <c r="Z234" s="12">
        <f t="shared" si="34"/>
        <v>0</v>
      </c>
    </row>
    <row r="235" spans="1:26" ht="15.75" hidden="1" customHeight="1" x14ac:dyDescent="0.2">
      <c r="A235" s="10" t="s">
        <v>82</v>
      </c>
      <c r="B235" s="17"/>
      <c r="C235" s="16" t="s">
        <v>13</v>
      </c>
      <c r="D235" s="87">
        <v>210000610</v>
      </c>
      <c r="E235" s="87"/>
      <c r="F235" s="87"/>
      <c r="G235" s="87"/>
      <c r="H235" s="8"/>
      <c r="I235" s="8"/>
      <c r="J235" s="8"/>
      <c r="K235" s="69"/>
      <c r="L235" s="69"/>
      <c r="M235" s="69"/>
      <c r="N235" s="12">
        <f t="shared" si="35"/>
        <v>0</v>
      </c>
      <c r="O235" s="12">
        <f t="shared" si="36"/>
        <v>0</v>
      </c>
      <c r="P235" s="12">
        <f t="shared" si="37"/>
        <v>0</v>
      </c>
      <c r="U235" s="8"/>
      <c r="V235" s="8"/>
      <c r="W235" s="8"/>
      <c r="X235" s="96">
        <f t="shared" si="30"/>
        <v>0</v>
      </c>
      <c r="Y235" s="12">
        <f t="shared" si="33"/>
        <v>0</v>
      </c>
      <c r="Z235" s="12">
        <f t="shared" si="34"/>
        <v>0</v>
      </c>
    </row>
    <row r="236" spans="1:26" ht="31.5" hidden="1" customHeight="1" x14ac:dyDescent="0.2">
      <c r="A236" s="14" t="s">
        <v>81</v>
      </c>
      <c r="B236" s="109">
        <v>360</v>
      </c>
      <c r="C236" s="16" t="s">
        <v>13</v>
      </c>
      <c r="D236" s="87">
        <v>210000610</v>
      </c>
      <c r="E236" s="87">
        <v>831</v>
      </c>
      <c r="F236" s="87"/>
      <c r="G236" s="87"/>
      <c r="H236" s="8"/>
      <c r="I236" s="8"/>
      <c r="J236" s="8"/>
      <c r="K236" s="69"/>
      <c r="L236" s="69"/>
      <c r="M236" s="69"/>
      <c r="N236" s="12">
        <f t="shared" si="35"/>
        <v>0</v>
      </c>
      <c r="O236" s="12">
        <f t="shared" si="36"/>
        <v>0</v>
      </c>
      <c r="P236" s="12">
        <f t="shared" si="37"/>
        <v>0</v>
      </c>
      <c r="U236" s="8"/>
      <c r="V236" s="8"/>
      <c r="W236" s="8"/>
      <c r="X236" s="96">
        <f t="shared" si="30"/>
        <v>0</v>
      </c>
      <c r="Y236" s="12">
        <f t="shared" si="33"/>
        <v>0</v>
      </c>
      <c r="Z236" s="12">
        <f t="shared" si="34"/>
        <v>0</v>
      </c>
    </row>
    <row r="237" spans="1:26" ht="15.75" hidden="1" customHeight="1" x14ac:dyDescent="0.2">
      <c r="A237" s="10" t="s">
        <v>14</v>
      </c>
      <c r="B237" s="109"/>
      <c r="C237" s="16" t="s">
        <v>13</v>
      </c>
      <c r="D237" s="87">
        <v>210000610</v>
      </c>
      <c r="E237" s="87">
        <v>831</v>
      </c>
      <c r="F237" s="87"/>
      <c r="G237" s="87">
        <v>295</v>
      </c>
      <c r="H237" s="8"/>
      <c r="I237" s="8"/>
      <c r="J237" s="8"/>
      <c r="K237" s="69"/>
      <c r="L237" s="69"/>
      <c r="M237" s="69"/>
      <c r="N237" s="12">
        <f t="shared" si="35"/>
        <v>0</v>
      </c>
      <c r="O237" s="12">
        <f t="shared" si="36"/>
        <v>0</v>
      </c>
      <c r="P237" s="12">
        <f t="shared" si="37"/>
        <v>0</v>
      </c>
      <c r="U237" s="8"/>
      <c r="V237" s="8"/>
      <c r="W237" s="8"/>
      <c r="X237" s="96">
        <f t="shared" si="30"/>
        <v>0</v>
      </c>
      <c r="Y237" s="12">
        <f t="shared" si="33"/>
        <v>0</v>
      </c>
      <c r="Z237" s="12">
        <f t="shared" si="34"/>
        <v>0</v>
      </c>
    </row>
    <row r="238" spans="1:26" ht="15.75" hidden="1" customHeight="1" x14ac:dyDescent="0.2">
      <c r="A238" s="14" t="s">
        <v>18</v>
      </c>
      <c r="B238" s="109">
        <v>370</v>
      </c>
      <c r="C238" s="16" t="s">
        <v>13</v>
      </c>
      <c r="D238" s="87">
        <v>210000610</v>
      </c>
      <c r="E238" s="87">
        <v>853</v>
      </c>
      <c r="F238" s="87"/>
      <c r="G238" s="87"/>
      <c r="H238" s="8"/>
      <c r="I238" s="8"/>
      <c r="J238" s="8"/>
      <c r="K238" s="69"/>
      <c r="L238" s="69"/>
      <c r="M238" s="69"/>
      <c r="N238" s="12">
        <f t="shared" si="35"/>
        <v>0</v>
      </c>
      <c r="O238" s="12">
        <f t="shared" si="36"/>
        <v>0</v>
      </c>
      <c r="P238" s="12">
        <f t="shared" si="37"/>
        <v>0</v>
      </c>
      <c r="U238" s="8"/>
      <c r="V238" s="8"/>
      <c r="W238" s="8"/>
      <c r="X238" s="96">
        <f t="shared" si="30"/>
        <v>0</v>
      </c>
      <c r="Y238" s="12">
        <f t="shared" si="33"/>
        <v>0</v>
      </c>
      <c r="Z238" s="12">
        <f t="shared" si="34"/>
        <v>0</v>
      </c>
    </row>
    <row r="239" spans="1:26" ht="15.75" hidden="1" customHeight="1" x14ac:dyDescent="0.2">
      <c r="A239" s="10" t="s">
        <v>14</v>
      </c>
      <c r="B239" s="109"/>
      <c r="C239" s="16" t="s">
        <v>13</v>
      </c>
      <c r="D239" s="87">
        <v>210000610</v>
      </c>
      <c r="E239" s="87">
        <v>853</v>
      </c>
      <c r="F239" s="87"/>
      <c r="G239" s="87">
        <v>295</v>
      </c>
      <c r="H239" s="8"/>
      <c r="I239" s="8"/>
      <c r="J239" s="8"/>
      <c r="K239" s="69"/>
      <c r="L239" s="69"/>
      <c r="M239" s="69"/>
      <c r="N239" s="12">
        <f t="shared" si="35"/>
        <v>0</v>
      </c>
      <c r="O239" s="12">
        <f t="shared" si="36"/>
        <v>0</v>
      </c>
      <c r="P239" s="12">
        <f t="shared" si="37"/>
        <v>0</v>
      </c>
      <c r="U239" s="8"/>
      <c r="V239" s="8"/>
      <c r="W239" s="8"/>
      <c r="X239" s="96">
        <f t="shared" si="30"/>
        <v>0</v>
      </c>
      <c r="Y239" s="12">
        <f t="shared" si="33"/>
        <v>0</v>
      </c>
      <c r="Z239" s="12">
        <f t="shared" si="34"/>
        <v>0</v>
      </c>
    </row>
    <row r="240" spans="1:26" ht="15.75" hidden="1" customHeight="1" x14ac:dyDescent="0.2">
      <c r="A240" s="22" t="s">
        <v>80</v>
      </c>
      <c r="B240" s="17"/>
      <c r="C240" s="16" t="s">
        <v>13</v>
      </c>
      <c r="D240" s="87">
        <v>210000610</v>
      </c>
      <c r="E240" s="87" t="s">
        <v>0</v>
      </c>
      <c r="F240" s="87" t="s">
        <v>0</v>
      </c>
      <c r="G240" s="87"/>
      <c r="H240" s="8"/>
      <c r="I240" s="8"/>
      <c r="J240" s="8"/>
      <c r="K240" s="69"/>
      <c r="L240" s="69"/>
      <c r="M240" s="69"/>
      <c r="N240" s="12">
        <f t="shared" si="35"/>
        <v>0</v>
      </c>
      <c r="O240" s="12">
        <f t="shared" si="36"/>
        <v>0</v>
      </c>
      <c r="P240" s="12">
        <f t="shared" si="37"/>
        <v>0</v>
      </c>
      <c r="U240" s="8"/>
      <c r="V240" s="8"/>
      <c r="W240" s="8"/>
      <c r="X240" s="96">
        <f t="shared" si="30"/>
        <v>0</v>
      </c>
      <c r="Y240" s="12">
        <f t="shared" si="33"/>
        <v>0</v>
      </c>
      <c r="Z240" s="12">
        <f t="shared" si="34"/>
        <v>0</v>
      </c>
    </row>
    <row r="241" spans="1:26" ht="15.75" hidden="1" customHeight="1" x14ac:dyDescent="0.2">
      <c r="A241" s="10" t="s">
        <v>79</v>
      </c>
      <c r="B241" s="17"/>
      <c r="C241" s="16" t="s">
        <v>13</v>
      </c>
      <c r="D241" s="87">
        <v>210000610</v>
      </c>
      <c r="E241" s="87">
        <v>400</v>
      </c>
      <c r="F241" s="87"/>
      <c r="G241" s="87"/>
      <c r="H241" s="8"/>
      <c r="I241" s="8"/>
      <c r="J241" s="8"/>
      <c r="K241" s="69"/>
      <c r="L241" s="69"/>
      <c r="M241" s="69"/>
      <c r="N241" s="12">
        <f t="shared" si="35"/>
        <v>0</v>
      </c>
      <c r="O241" s="12">
        <f t="shared" si="36"/>
        <v>0</v>
      </c>
      <c r="P241" s="12">
        <f t="shared" si="37"/>
        <v>0</v>
      </c>
      <c r="U241" s="8"/>
      <c r="V241" s="8"/>
      <c r="W241" s="8"/>
      <c r="X241" s="96">
        <f t="shared" si="30"/>
        <v>0</v>
      </c>
      <c r="Y241" s="12">
        <f t="shared" si="33"/>
        <v>0</v>
      </c>
      <c r="Z241" s="12">
        <f t="shared" si="34"/>
        <v>0</v>
      </c>
    </row>
    <row r="242" spans="1:26" ht="15.75" hidden="1" customHeight="1" x14ac:dyDescent="0.2">
      <c r="A242" s="10" t="s">
        <v>78</v>
      </c>
      <c r="B242" s="109">
        <v>380</v>
      </c>
      <c r="C242" s="16" t="s">
        <v>13</v>
      </c>
      <c r="D242" s="87">
        <v>210000610</v>
      </c>
      <c r="E242" s="87">
        <v>410</v>
      </c>
      <c r="F242" s="87"/>
      <c r="G242" s="87"/>
      <c r="H242" s="8"/>
      <c r="I242" s="8"/>
      <c r="J242" s="8"/>
      <c r="K242" s="69"/>
      <c r="L242" s="69"/>
      <c r="M242" s="69"/>
      <c r="N242" s="12">
        <f t="shared" si="35"/>
        <v>0</v>
      </c>
      <c r="O242" s="12">
        <f t="shared" si="36"/>
        <v>0</v>
      </c>
      <c r="P242" s="12">
        <f t="shared" si="37"/>
        <v>0</v>
      </c>
      <c r="U242" s="8"/>
      <c r="V242" s="8"/>
      <c r="W242" s="8"/>
      <c r="X242" s="96">
        <f t="shared" si="30"/>
        <v>0</v>
      </c>
      <c r="Y242" s="12">
        <f t="shared" si="33"/>
        <v>0</v>
      </c>
      <c r="Z242" s="12">
        <f t="shared" si="34"/>
        <v>0</v>
      </c>
    </row>
    <row r="243" spans="1:26" ht="110.25" hidden="1" customHeight="1" x14ac:dyDescent="0.2">
      <c r="A243" s="10" t="s">
        <v>77</v>
      </c>
      <c r="B243" s="109"/>
      <c r="C243" s="16" t="s">
        <v>13</v>
      </c>
      <c r="D243" s="87">
        <v>210000610</v>
      </c>
      <c r="E243" s="87" t="s">
        <v>75</v>
      </c>
      <c r="F243" s="87"/>
      <c r="G243" s="87"/>
      <c r="H243" s="8"/>
      <c r="I243" s="8"/>
      <c r="J243" s="8"/>
      <c r="K243" s="69"/>
      <c r="L243" s="69"/>
      <c r="M243" s="69"/>
      <c r="N243" s="12">
        <f t="shared" si="35"/>
        <v>0</v>
      </c>
      <c r="O243" s="12">
        <f t="shared" si="36"/>
        <v>0</v>
      </c>
      <c r="P243" s="12">
        <f t="shared" si="37"/>
        <v>0</v>
      </c>
      <c r="U243" s="8"/>
      <c r="V243" s="8"/>
      <c r="W243" s="8"/>
      <c r="X243" s="96">
        <f t="shared" si="30"/>
        <v>0</v>
      </c>
      <c r="Y243" s="12">
        <f t="shared" si="33"/>
        <v>0</v>
      </c>
      <c r="Z243" s="12">
        <f t="shared" si="34"/>
        <v>0</v>
      </c>
    </row>
    <row r="244" spans="1:26" ht="15.75" hidden="1" customHeight="1" x14ac:dyDescent="0.2">
      <c r="A244" s="10" t="s">
        <v>21</v>
      </c>
      <c r="B244" s="109"/>
      <c r="C244" s="16" t="s">
        <v>13</v>
      </c>
      <c r="D244" s="87">
        <v>210000610</v>
      </c>
      <c r="E244" s="87"/>
      <c r="F244" s="87"/>
      <c r="G244" s="87"/>
      <c r="H244" s="8"/>
      <c r="I244" s="8"/>
      <c r="J244" s="8"/>
      <c r="K244" s="69"/>
      <c r="L244" s="69"/>
      <c r="M244" s="69"/>
      <c r="N244" s="12">
        <f t="shared" si="35"/>
        <v>0</v>
      </c>
      <c r="O244" s="12">
        <f t="shared" si="36"/>
        <v>0</v>
      </c>
      <c r="P244" s="12">
        <f t="shared" si="37"/>
        <v>0</v>
      </c>
      <c r="U244" s="8"/>
      <c r="V244" s="8"/>
      <c r="W244" s="8"/>
      <c r="X244" s="96">
        <f t="shared" si="30"/>
        <v>0</v>
      </c>
      <c r="Y244" s="12">
        <f t="shared" si="33"/>
        <v>0</v>
      </c>
      <c r="Z244" s="12">
        <f t="shared" si="34"/>
        <v>0</v>
      </c>
    </row>
    <row r="245" spans="1:26" ht="31.5" hidden="1" customHeight="1" x14ac:dyDescent="0.2">
      <c r="A245" s="14" t="s">
        <v>54</v>
      </c>
      <c r="B245" s="109"/>
      <c r="C245" s="16" t="s">
        <v>13</v>
      </c>
      <c r="D245" s="87">
        <v>210000610</v>
      </c>
      <c r="E245" s="87" t="s">
        <v>75</v>
      </c>
      <c r="F245" s="87"/>
      <c r="G245" s="87">
        <v>222</v>
      </c>
      <c r="H245" s="8"/>
      <c r="I245" s="8"/>
      <c r="J245" s="8"/>
      <c r="K245" s="69"/>
      <c r="L245" s="69"/>
      <c r="M245" s="69"/>
      <c r="N245" s="12">
        <f t="shared" si="35"/>
        <v>0</v>
      </c>
      <c r="O245" s="12">
        <f t="shared" si="36"/>
        <v>0</v>
      </c>
      <c r="P245" s="12">
        <f t="shared" si="37"/>
        <v>0</v>
      </c>
      <c r="U245" s="8"/>
      <c r="V245" s="8"/>
      <c r="W245" s="8"/>
      <c r="X245" s="96">
        <f t="shared" si="30"/>
        <v>0</v>
      </c>
      <c r="Y245" s="12">
        <f t="shared" si="33"/>
        <v>0</v>
      </c>
      <c r="Z245" s="12">
        <f t="shared" si="34"/>
        <v>0</v>
      </c>
    </row>
    <row r="246" spans="1:26" ht="31.5" hidden="1" customHeight="1" x14ac:dyDescent="0.2">
      <c r="A246" s="10" t="s">
        <v>52</v>
      </c>
      <c r="B246" s="109"/>
      <c r="C246" s="16" t="s">
        <v>13</v>
      </c>
      <c r="D246" s="87">
        <v>210000610</v>
      </c>
      <c r="E246" s="87" t="s">
        <v>75</v>
      </c>
      <c r="F246" s="87"/>
      <c r="G246" s="87">
        <v>224</v>
      </c>
      <c r="H246" s="8"/>
      <c r="I246" s="8"/>
      <c r="J246" s="8"/>
      <c r="K246" s="69"/>
      <c r="L246" s="69"/>
      <c r="M246" s="69"/>
      <c r="N246" s="12">
        <f t="shared" si="35"/>
        <v>0</v>
      </c>
      <c r="O246" s="12">
        <f t="shared" si="36"/>
        <v>0</v>
      </c>
      <c r="P246" s="12">
        <f t="shared" si="37"/>
        <v>0</v>
      </c>
      <c r="U246" s="8"/>
      <c r="V246" s="8"/>
      <c r="W246" s="8"/>
      <c r="X246" s="96">
        <f t="shared" si="30"/>
        <v>0</v>
      </c>
      <c r="Y246" s="12">
        <f t="shared" si="33"/>
        <v>0</v>
      </c>
      <c r="Z246" s="12">
        <f t="shared" si="34"/>
        <v>0</v>
      </c>
    </row>
    <row r="247" spans="1:26" ht="31.5" hidden="1" customHeight="1" x14ac:dyDescent="0.2">
      <c r="A247" s="10" t="s">
        <v>51</v>
      </c>
      <c r="B247" s="109"/>
      <c r="C247" s="16" t="s">
        <v>13</v>
      </c>
      <c r="D247" s="87">
        <v>210000610</v>
      </c>
      <c r="E247" s="87" t="s">
        <v>75</v>
      </c>
      <c r="F247" s="87"/>
      <c r="G247" s="87">
        <v>225</v>
      </c>
      <c r="H247" s="8"/>
      <c r="I247" s="8"/>
      <c r="J247" s="8"/>
      <c r="K247" s="69"/>
      <c r="L247" s="69"/>
      <c r="M247" s="69"/>
      <c r="N247" s="12">
        <f t="shared" si="35"/>
        <v>0</v>
      </c>
      <c r="O247" s="12">
        <f t="shared" si="36"/>
        <v>0</v>
      </c>
      <c r="P247" s="12">
        <f t="shared" si="37"/>
        <v>0</v>
      </c>
      <c r="U247" s="8"/>
      <c r="V247" s="8"/>
      <c r="W247" s="8"/>
      <c r="X247" s="96">
        <f t="shared" si="30"/>
        <v>0</v>
      </c>
      <c r="Y247" s="12">
        <f t="shared" si="33"/>
        <v>0</v>
      </c>
      <c r="Z247" s="12">
        <f t="shared" si="34"/>
        <v>0</v>
      </c>
    </row>
    <row r="248" spans="1:26" ht="31.5" hidden="1" customHeight="1" x14ac:dyDescent="0.2">
      <c r="A248" s="10" t="s">
        <v>50</v>
      </c>
      <c r="B248" s="109"/>
      <c r="C248" s="16" t="s">
        <v>13</v>
      </c>
      <c r="D248" s="87">
        <v>210000610</v>
      </c>
      <c r="E248" s="87" t="s">
        <v>75</v>
      </c>
      <c r="F248" s="87"/>
      <c r="G248" s="87">
        <v>226</v>
      </c>
      <c r="H248" s="8"/>
      <c r="I248" s="8"/>
      <c r="J248" s="8"/>
      <c r="K248" s="69"/>
      <c r="L248" s="69"/>
      <c r="M248" s="69"/>
      <c r="N248" s="12">
        <f t="shared" si="35"/>
        <v>0</v>
      </c>
      <c r="O248" s="12">
        <f t="shared" si="36"/>
        <v>0</v>
      </c>
      <c r="P248" s="12">
        <f t="shared" si="37"/>
        <v>0</v>
      </c>
      <c r="U248" s="8"/>
      <c r="V248" s="8"/>
      <c r="W248" s="8"/>
      <c r="X248" s="96">
        <f t="shared" si="30"/>
        <v>0</v>
      </c>
      <c r="Y248" s="12">
        <f t="shared" si="33"/>
        <v>0</v>
      </c>
      <c r="Z248" s="12">
        <f t="shared" si="34"/>
        <v>0</v>
      </c>
    </row>
    <row r="249" spans="1:26" ht="31.5" hidden="1" customHeight="1" x14ac:dyDescent="0.2">
      <c r="A249" s="10" t="s">
        <v>48</v>
      </c>
      <c r="B249" s="109"/>
      <c r="C249" s="16" t="s">
        <v>13</v>
      </c>
      <c r="D249" s="87">
        <v>210000610</v>
      </c>
      <c r="E249" s="87" t="s">
        <v>75</v>
      </c>
      <c r="F249" s="87"/>
      <c r="G249" s="87">
        <v>228</v>
      </c>
      <c r="H249" s="8"/>
      <c r="I249" s="8"/>
      <c r="J249" s="8"/>
      <c r="K249" s="69"/>
      <c r="L249" s="69"/>
      <c r="M249" s="69"/>
      <c r="N249" s="12">
        <f t="shared" si="35"/>
        <v>0</v>
      </c>
      <c r="O249" s="12">
        <f t="shared" si="36"/>
        <v>0</v>
      </c>
      <c r="P249" s="12">
        <f t="shared" si="37"/>
        <v>0</v>
      </c>
      <c r="U249" s="8"/>
      <c r="V249" s="8"/>
      <c r="W249" s="8"/>
      <c r="X249" s="96">
        <f t="shared" si="30"/>
        <v>0</v>
      </c>
      <c r="Y249" s="12">
        <f t="shared" si="33"/>
        <v>0</v>
      </c>
      <c r="Z249" s="12">
        <f t="shared" si="34"/>
        <v>0</v>
      </c>
    </row>
    <row r="250" spans="1:26" ht="33" hidden="1" customHeight="1" x14ac:dyDescent="0.2">
      <c r="A250" s="10" t="s">
        <v>47</v>
      </c>
      <c r="B250" s="109"/>
      <c r="C250" s="16" t="s">
        <v>13</v>
      </c>
      <c r="D250" s="87">
        <v>210000610</v>
      </c>
      <c r="E250" s="87" t="s">
        <v>75</v>
      </c>
      <c r="F250" s="87"/>
      <c r="G250" s="87">
        <v>229</v>
      </c>
      <c r="H250" s="8"/>
      <c r="I250" s="8"/>
      <c r="J250" s="8"/>
      <c r="K250" s="69"/>
      <c r="L250" s="69"/>
      <c r="M250" s="69"/>
      <c r="N250" s="12">
        <f t="shared" si="35"/>
        <v>0</v>
      </c>
      <c r="O250" s="12">
        <f t="shared" si="36"/>
        <v>0</v>
      </c>
      <c r="P250" s="12">
        <f t="shared" si="37"/>
        <v>0</v>
      </c>
      <c r="U250" s="8"/>
      <c r="V250" s="8"/>
      <c r="W250" s="8"/>
      <c r="X250" s="96">
        <f t="shared" si="30"/>
        <v>0</v>
      </c>
      <c r="Y250" s="12">
        <f t="shared" si="33"/>
        <v>0</v>
      </c>
      <c r="Z250" s="12">
        <f t="shared" si="34"/>
        <v>0</v>
      </c>
    </row>
    <row r="251" spans="1:26" ht="31.5" hidden="1" customHeight="1" x14ac:dyDescent="0.2">
      <c r="A251" s="10" t="s">
        <v>17</v>
      </c>
      <c r="B251" s="109"/>
      <c r="C251" s="16" t="s">
        <v>13</v>
      </c>
      <c r="D251" s="87">
        <v>210000610</v>
      </c>
      <c r="E251" s="87" t="s">
        <v>75</v>
      </c>
      <c r="F251" s="87"/>
      <c r="G251" s="87">
        <v>291</v>
      </c>
      <c r="H251" s="8"/>
      <c r="I251" s="8"/>
      <c r="J251" s="8"/>
      <c r="K251" s="69"/>
      <c r="L251" s="69"/>
      <c r="M251" s="69"/>
      <c r="N251" s="12">
        <f t="shared" si="35"/>
        <v>0</v>
      </c>
      <c r="O251" s="12">
        <f t="shared" si="36"/>
        <v>0</v>
      </c>
      <c r="P251" s="12">
        <f t="shared" si="37"/>
        <v>0</v>
      </c>
      <c r="U251" s="8"/>
      <c r="V251" s="8"/>
      <c r="W251" s="8"/>
      <c r="X251" s="96">
        <f t="shared" si="30"/>
        <v>0</v>
      </c>
      <c r="Y251" s="12">
        <f t="shared" si="33"/>
        <v>0</v>
      </c>
      <c r="Z251" s="12">
        <f t="shared" si="34"/>
        <v>0</v>
      </c>
    </row>
    <row r="252" spans="1:26" ht="31.5" hidden="1" customHeight="1" x14ac:dyDescent="0.2">
      <c r="A252" s="14" t="s">
        <v>10</v>
      </c>
      <c r="B252" s="109"/>
      <c r="C252" s="16" t="s">
        <v>13</v>
      </c>
      <c r="D252" s="87">
        <v>210000610</v>
      </c>
      <c r="E252" s="87" t="s">
        <v>75</v>
      </c>
      <c r="F252" s="87"/>
      <c r="G252" s="87">
        <v>296</v>
      </c>
      <c r="H252" s="8"/>
      <c r="I252" s="8"/>
      <c r="J252" s="8"/>
      <c r="K252" s="69"/>
      <c r="L252" s="69"/>
      <c r="M252" s="69"/>
      <c r="N252" s="12">
        <f t="shared" si="35"/>
        <v>0</v>
      </c>
      <c r="O252" s="12">
        <f t="shared" si="36"/>
        <v>0</v>
      </c>
      <c r="P252" s="12">
        <f t="shared" si="37"/>
        <v>0</v>
      </c>
      <c r="U252" s="8"/>
      <c r="V252" s="8"/>
      <c r="W252" s="8"/>
      <c r="X252" s="96">
        <f t="shared" si="30"/>
        <v>0</v>
      </c>
      <c r="Y252" s="12">
        <f t="shared" si="33"/>
        <v>0</v>
      </c>
      <c r="Z252" s="12">
        <f t="shared" si="34"/>
        <v>0</v>
      </c>
    </row>
    <row r="253" spans="1:26" ht="31.5" hidden="1" customHeight="1" x14ac:dyDescent="0.2">
      <c r="A253" s="14" t="s">
        <v>76</v>
      </c>
      <c r="B253" s="109"/>
      <c r="C253" s="16" t="s">
        <v>13</v>
      </c>
      <c r="D253" s="87">
        <v>210000610</v>
      </c>
      <c r="E253" s="87" t="s">
        <v>75</v>
      </c>
      <c r="F253" s="87"/>
      <c r="G253" s="87">
        <v>297</v>
      </c>
      <c r="H253" s="8"/>
      <c r="I253" s="8"/>
      <c r="J253" s="8"/>
      <c r="K253" s="69"/>
      <c r="L253" s="69"/>
      <c r="M253" s="69"/>
      <c r="N253" s="12">
        <f t="shared" si="35"/>
        <v>0</v>
      </c>
      <c r="O253" s="12">
        <f t="shared" si="36"/>
        <v>0</v>
      </c>
      <c r="P253" s="12">
        <f t="shared" si="37"/>
        <v>0</v>
      </c>
      <c r="U253" s="8"/>
      <c r="V253" s="8"/>
      <c r="W253" s="8"/>
      <c r="X253" s="96">
        <f t="shared" si="30"/>
        <v>0</v>
      </c>
      <c r="Y253" s="12">
        <f t="shared" si="33"/>
        <v>0</v>
      </c>
      <c r="Z253" s="12">
        <f t="shared" si="34"/>
        <v>0</v>
      </c>
    </row>
    <row r="254" spans="1:26" ht="31.5" hidden="1" customHeight="1" x14ac:dyDescent="0.2">
      <c r="A254" s="10" t="s">
        <v>46</v>
      </c>
      <c r="B254" s="109"/>
      <c r="C254" s="16" t="s">
        <v>13</v>
      </c>
      <c r="D254" s="87">
        <v>210000610</v>
      </c>
      <c r="E254" s="87" t="s">
        <v>75</v>
      </c>
      <c r="F254" s="87"/>
      <c r="G254" s="87">
        <v>310</v>
      </c>
      <c r="H254" s="8"/>
      <c r="I254" s="8"/>
      <c r="J254" s="8"/>
      <c r="K254" s="69"/>
      <c r="L254" s="69"/>
      <c r="M254" s="69"/>
      <c r="N254" s="12">
        <f t="shared" si="35"/>
        <v>0</v>
      </c>
      <c r="O254" s="12">
        <f t="shared" si="36"/>
        <v>0</v>
      </c>
      <c r="P254" s="12">
        <f t="shared" si="37"/>
        <v>0</v>
      </c>
      <c r="U254" s="8"/>
      <c r="V254" s="8"/>
      <c r="W254" s="8"/>
      <c r="X254" s="96">
        <f t="shared" si="30"/>
        <v>0</v>
      </c>
      <c r="Y254" s="12">
        <f t="shared" si="33"/>
        <v>0</v>
      </c>
      <c r="Z254" s="12">
        <f t="shared" si="34"/>
        <v>0</v>
      </c>
    </row>
    <row r="255" spans="1:26" ht="31.5" hidden="1" customHeight="1" x14ac:dyDescent="0.2">
      <c r="A255" s="10" t="s">
        <v>45</v>
      </c>
      <c r="B255" s="109"/>
      <c r="C255" s="16" t="s">
        <v>13</v>
      </c>
      <c r="D255" s="87">
        <v>210000610</v>
      </c>
      <c r="E255" s="87" t="s">
        <v>75</v>
      </c>
      <c r="F255" s="87"/>
      <c r="G255" s="87">
        <v>341</v>
      </c>
      <c r="H255" s="8"/>
      <c r="I255" s="8"/>
      <c r="J255" s="8"/>
      <c r="K255" s="69"/>
      <c r="L255" s="69"/>
      <c r="M255" s="69"/>
      <c r="N255" s="12">
        <f t="shared" si="35"/>
        <v>0</v>
      </c>
      <c r="O255" s="12">
        <f t="shared" si="36"/>
        <v>0</v>
      </c>
      <c r="P255" s="12">
        <f t="shared" si="37"/>
        <v>0</v>
      </c>
      <c r="U255" s="8"/>
      <c r="V255" s="8"/>
      <c r="W255" s="8"/>
      <c r="X255" s="96">
        <f t="shared" si="30"/>
        <v>0</v>
      </c>
      <c r="Y255" s="12">
        <f t="shared" si="33"/>
        <v>0</v>
      </c>
      <c r="Z255" s="12">
        <f t="shared" si="34"/>
        <v>0</v>
      </c>
    </row>
    <row r="256" spans="1:26" ht="31.5" hidden="1" customHeight="1" x14ac:dyDescent="0.2">
      <c r="A256" s="10" t="s">
        <v>43</v>
      </c>
      <c r="B256" s="109"/>
      <c r="C256" s="16" t="s">
        <v>13</v>
      </c>
      <c r="D256" s="87">
        <v>210000610</v>
      </c>
      <c r="E256" s="87" t="s">
        <v>75</v>
      </c>
      <c r="F256" s="87"/>
      <c r="G256" s="87">
        <v>343</v>
      </c>
      <c r="H256" s="8"/>
      <c r="I256" s="8"/>
      <c r="J256" s="8"/>
      <c r="K256" s="69"/>
      <c r="L256" s="69"/>
      <c r="M256" s="69"/>
      <c r="N256" s="12">
        <f t="shared" si="35"/>
        <v>0</v>
      </c>
      <c r="O256" s="12">
        <f t="shared" si="36"/>
        <v>0</v>
      </c>
      <c r="P256" s="12">
        <f t="shared" si="37"/>
        <v>0</v>
      </c>
      <c r="U256" s="8"/>
      <c r="V256" s="8"/>
      <c r="W256" s="8"/>
      <c r="X256" s="96">
        <f t="shared" si="30"/>
        <v>0</v>
      </c>
      <c r="Y256" s="12">
        <f t="shared" si="33"/>
        <v>0</v>
      </c>
      <c r="Z256" s="12">
        <f t="shared" si="34"/>
        <v>0</v>
      </c>
    </row>
    <row r="257" spans="1:26" ht="31.5" hidden="1" customHeight="1" x14ac:dyDescent="0.2">
      <c r="A257" s="10" t="s">
        <v>42</v>
      </c>
      <c r="B257" s="109"/>
      <c r="C257" s="16" t="s">
        <v>13</v>
      </c>
      <c r="D257" s="87">
        <v>210000610</v>
      </c>
      <c r="E257" s="87" t="s">
        <v>75</v>
      </c>
      <c r="F257" s="87"/>
      <c r="G257" s="87">
        <v>344</v>
      </c>
      <c r="H257" s="8"/>
      <c r="I257" s="8"/>
      <c r="J257" s="8"/>
      <c r="K257" s="69"/>
      <c r="L257" s="69"/>
      <c r="M257" s="69"/>
      <c r="N257" s="12">
        <f t="shared" si="35"/>
        <v>0</v>
      </c>
      <c r="O257" s="12">
        <f t="shared" si="36"/>
        <v>0</v>
      </c>
      <c r="P257" s="12">
        <f t="shared" si="37"/>
        <v>0</v>
      </c>
      <c r="U257" s="8"/>
      <c r="V257" s="8"/>
      <c r="W257" s="8"/>
      <c r="X257" s="96">
        <f t="shared" si="30"/>
        <v>0</v>
      </c>
      <c r="Y257" s="12">
        <f t="shared" si="33"/>
        <v>0</v>
      </c>
      <c r="Z257" s="12">
        <f t="shared" si="34"/>
        <v>0</v>
      </c>
    </row>
    <row r="258" spans="1:26" ht="31.5" hidden="1" customHeight="1" x14ac:dyDescent="0.2">
      <c r="A258" s="10" t="s">
        <v>40</v>
      </c>
      <c r="B258" s="109"/>
      <c r="C258" s="16" t="s">
        <v>13</v>
      </c>
      <c r="D258" s="87">
        <v>210000610</v>
      </c>
      <c r="E258" s="87" t="s">
        <v>75</v>
      </c>
      <c r="F258" s="87"/>
      <c r="G258" s="87">
        <v>346</v>
      </c>
      <c r="H258" s="8"/>
      <c r="I258" s="8"/>
      <c r="J258" s="8"/>
      <c r="K258" s="69"/>
      <c r="L258" s="69"/>
      <c r="M258" s="69"/>
      <c r="N258" s="12">
        <f t="shared" si="35"/>
        <v>0</v>
      </c>
      <c r="O258" s="12">
        <f t="shared" si="36"/>
        <v>0</v>
      </c>
      <c r="P258" s="12">
        <f t="shared" si="37"/>
        <v>0</v>
      </c>
      <c r="U258" s="8"/>
      <c r="V258" s="8"/>
      <c r="W258" s="8"/>
      <c r="X258" s="96">
        <f t="shared" si="30"/>
        <v>0</v>
      </c>
      <c r="Y258" s="12">
        <f t="shared" si="33"/>
        <v>0</v>
      </c>
      <c r="Z258" s="12">
        <f t="shared" si="34"/>
        <v>0</v>
      </c>
    </row>
    <row r="259" spans="1:26" ht="31.5" hidden="1" customHeight="1" x14ac:dyDescent="0.2">
      <c r="A259" s="10" t="s">
        <v>39</v>
      </c>
      <c r="B259" s="109"/>
      <c r="C259" s="16" t="s">
        <v>13</v>
      </c>
      <c r="D259" s="87">
        <v>210000610</v>
      </c>
      <c r="E259" s="87" t="s">
        <v>75</v>
      </c>
      <c r="F259" s="87"/>
      <c r="G259" s="87">
        <v>347</v>
      </c>
      <c r="H259" s="8"/>
      <c r="I259" s="8"/>
      <c r="J259" s="8"/>
      <c r="K259" s="69"/>
      <c r="L259" s="69"/>
      <c r="M259" s="69"/>
      <c r="N259" s="12">
        <f t="shared" si="35"/>
        <v>0</v>
      </c>
      <c r="O259" s="12">
        <f t="shared" si="36"/>
        <v>0</v>
      </c>
      <c r="P259" s="12">
        <f t="shared" si="37"/>
        <v>0</v>
      </c>
      <c r="U259" s="8"/>
      <c r="V259" s="8"/>
      <c r="W259" s="8"/>
      <c r="X259" s="96">
        <f t="shared" si="30"/>
        <v>0</v>
      </c>
      <c r="Y259" s="12">
        <f t="shared" si="33"/>
        <v>0</v>
      </c>
      <c r="Z259" s="12">
        <f t="shared" si="34"/>
        <v>0</v>
      </c>
    </row>
    <row r="260" spans="1:26" ht="31.5" hidden="1" customHeight="1" x14ac:dyDescent="0.2">
      <c r="A260" s="10" t="s">
        <v>38</v>
      </c>
      <c r="B260" s="109"/>
      <c r="C260" s="16" t="s">
        <v>13</v>
      </c>
      <c r="D260" s="87">
        <v>210000610</v>
      </c>
      <c r="E260" s="87" t="s">
        <v>75</v>
      </c>
      <c r="F260" s="87"/>
      <c r="G260" s="87">
        <v>349</v>
      </c>
      <c r="H260" s="8"/>
      <c r="I260" s="8"/>
      <c r="J260" s="8"/>
      <c r="K260" s="69"/>
      <c r="L260" s="69"/>
      <c r="M260" s="69"/>
      <c r="N260" s="12">
        <f t="shared" si="35"/>
        <v>0</v>
      </c>
      <c r="O260" s="12">
        <f t="shared" si="36"/>
        <v>0</v>
      </c>
      <c r="P260" s="12">
        <f t="shared" si="37"/>
        <v>0</v>
      </c>
      <c r="U260" s="8"/>
      <c r="V260" s="8"/>
      <c r="W260" s="8"/>
      <c r="X260" s="96">
        <f t="shared" si="30"/>
        <v>0</v>
      </c>
      <c r="Y260" s="12">
        <f t="shared" si="33"/>
        <v>0</v>
      </c>
      <c r="Z260" s="12">
        <f t="shared" si="34"/>
        <v>0</v>
      </c>
    </row>
    <row r="261" spans="1:26" ht="47.25" hidden="1" customHeight="1" x14ac:dyDescent="0.2">
      <c r="A261" s="10" t="s">
        <v>37</v>
      </c>
      <c r="B261" s="109">
        <v>380</v>
      </c>
      <c r="C261" s="16" t="s">
        <v>13</v>
      </c>
      <c r="D261" s="87">
        <v>210000610</v>
      </c>
      <c r="E261" s="87" t="s">
        <v>75</v>
      </c>
      <c r="F261" s="87"/>
      <c r="G261" s="87">
        <v>352</v>
      </c>
      <c r="H261" s="8"/>
      <c r="I261" s="8"/>
      <c r="J261" s="8"/>
      <c r="K261" s="69"/>
      <c r="L261" s="69"/>
      <c r="M261" s="69"/>
      <c r="N261" s="12">
        <f t="shared" si="35"/>
        <v>0</v>
      </c>
      <c r="O261" s="12">
        <f t="shared" si="36"/>
        <v>0</v>
      </c>
      <c r="P261" s="12">
        <f t="shared" si="37"/>
        <v>0</v>
      </c>
      <c r="U261" s="8"/>
      <c r="V261" s="8"/>
      <c r="W261" s="8"/>
      <c r="X261" s="96">
        <f t="shared" si="30"/>
        <v>0</v>
      </c>
      <c r="Y261" s="12">
        <f t="shared" si="33"/>
        <v>0</v>
      </c>
      <c r="Z261" s="12">
        <f t="shared" si="34"/>
        <v>0</v>
      </c>
    </row>
    <row r="262" spans="1:26" ht="47.25" hidden="1" customHeight="1" x14ac:dyDescent="0.2">
      <c r="A262" s="10" t="s">
        <v>36</v>
      </c>
      <c r="B262" s="109"/>
      <c r="C262" s="16" t="s">
        <v>13</v>
      </c>
      <c r="D262" s="87">
        <v>210000610</v>
      </c>
      <c r="E262" s="87" t="s">
        <v>75</v>
      </c>
      <c r="F262" s="87"/>
      <c r="G262" s="87">
        <v>353</v>
      </c>
      <c r="H262" s="8"/>
      <c r="I262" s="8"/>
      <c r="J262" s="8"/>
      <c r="K262" s="72">
        <v>451628.84</v>
      </c>
      <c r="L262" s="69"/>
      <c r="M262" s="69"/>
      <c r="N262" s="12">
        <f t="shared" si="35"/>
        <v>-451628.84</v>
      </c>
      <c r="O262" s="12">
        <f t="shared" si="36"/>
        <v>0</v>
      </c>
      <c r="P262" s="12">
        <f t="shared" si="37"/>
        <v>0</v>
      </c>
      <c r="U262" s="8"/>
      <c r="V262" s="8"/>
      <c r="W262" s="8"/>
      <c r="X262" s="96">
        <f t="shared" si="30"/>
        <v>0</v>
      </c>
      <c r="Y262" s="12">
        <f t="shared" si="33"/>
        <v>0</v>
      </c>
      <c r="Z262" s="12">
        <f t="shared" si="34"/>
        <v>0</v>
      </c>
    </row>
    <row r="263" spans="1:26" ht="114.75" customHeight="1" x14ac:dyDescent="0.2">
      <c r="A263" s="64" t="s">
        <v>177</v>
      </c>
      <c r="B263" s="57"/>
      <c r="C263" s="16" t="s">
        <v>13</v>
      </c>
      <c r="D263" s="16" t="s">
        <v>181</v>
      </c>
      <c r="E263" s="87" t="s">
        <v>4</v>
      </c>
      <c r="F263" s="88" t="s">
        <v>178</v>
      </c>
      <c r="G263" s="87"/>
      <c r="H263" s="60">
        <v>451628.84</v>
      </c>
      <c r="I263" s="8">
        <v>142</v>
      </c>
      <c r="J263" s="8">
        <v>0</v>
      </c>
      <c r="K263" s="72">
        <f>K266</f>
        <v>451628.84</v>
      </c>
      <c r="L263" s="69"/>
      <c r="M263" s="69"/>
      <c r="N263" s="12">
        <f t="shared" si="35"/>
        <v>0</v>
      </c>
      <c r="O263" s="12">
        <f t="shared" si="36"/>
        <v>142</v>
      </c>
      <c r="P263" s="12">
        <f t="shared" si="37"/>
        <v>0</v>
      </c>
      <c r="U263" s="60">
        <v>451628.84</v>
      </c>
      <c r="V263" s="8"/>
      <c r="W263" s="8"/>
      <c r="X263" s="96">
        <f t="shared" si="30"/>
        <v>0</v>
      </c>
      <c r="Y263" s="12">
        <f t="shared" si="33"/>
        <v>142</v>
      </c>
      <c r="Z263" s="12">
        <f t="shared" si="34"/>
        <v>0</v>
      </c>
    </row>
    <row r="264" spans="1:26" ht="47.25" customHeight="1" x14ac:dyDescent="0.2">
      <c r="A264" s="27" t="s">
        <v>35</v>
      </c>
      <c r="B264" s="57"/>
      <c r="C264" s="16" t="s">
        <v>13</v>
      </c>
      <c r="D264" s="16" t="s">
        <v>181</v>
      </c>
      <c r="E264" s="87">
        <v>240</v>
      </c>
      <c r="F264" s="99" t="s">
        <v>178</v>
      </c>
      <c r="G264" s="87"/>
      <c r="H264" s="60">
        <v>0</v>
      </c>
      <c r="I264" s="8">
        <v>0</v>
      </c>
      <c r="J264" s="8">
        <v>0</v>
      </c>
      <c r="K264" s="72"/>
      <c r="L264" s="69"/>
      <c r="M264" s="69"/>
      <c r="N264" s="12">
        <f t="shared" si="35"/>
        <v>0</v>
      </c>
      <c r="O264" s="12">
        <f t="shared" si="36"/>
        <v>0</v>
      </c>
      <c r="P264" s="12">
        <f t="shared" si="37"/>
        <v>0</v>
      </c>
      <c r="U264" s="60"/>
      <c r="V264" s="8"/>
      <c r="W264" s="8"/>
      <c r="X264" s="96">
        <f t="shared" si="30"/>
        <v>0</v>
      </c>
      <c r="Y264" s="12">
        <f t="shared" si="33"/>
        <v>0</v>
      </c>
      <c r="Z264" s="12">
        <f t="shared" si="34"/>
        <v>0</v>
      </c>
    </row>
    <row r="265" spans="1:26" ht="22.5" customHeight="1" x14ac:dyDescent="0.2">
      <c r="A265" s="27" t="s">
        <v>21</v>
      </c>
      <c r="B265" s="57"/>
      <c r="C265" s="16" t="s">
        <v>13</v>
      </c>
      <c r="D265" s="16" t="s">
        <v>181</v>
      </c>
      <c r="E265" s="87"/>
      <c r="F265" s="88"/>
      <c r="G265" s="87"/>
      <c r="H265" s="60"/>
      <c r="I265" s="8"/>
      <c r="J265" s="8"/>
      <c r="N265" s="12">
        <f t="shared" si="35"/>
        <v>0</v>
      </c>
      <c r="O265" s="12">
        <f t="shared" si="36"/>
        <v>0</v>
      </c>
      <c r="P265" s="12">
        <f t="shared" si="37"/>
        <v>0</v>
      </c>
      <c r="U265" s="60"/>
      <c r="V265" s="8"/>
      <c r="W265" s="8"/>
      <c r="X265" s="96">
        <f t="shared" si="30"/>
        <v>0</v>
      </c>
      <c r="Y265" s="12">
        <f t="shared" si="33"/>
        <v>0</v>
      </c>
      <c r="Z265" s="12">
        <f t="shared" si="34"/>
        <v>0</v>
      </c>
    </row>
    <row r="266" spans="1:26" ht="42" customHeight="1" x14ac:dyDescent="0.2">
      <c r="A266" s="27" t="s">
        <v>57</v>
      </c>
      <c r="B266" s="57"/>
      <c r="C266" s="16" t="s">
        <v>13</v>
      </c>
      <c r="D266" s="16" t="s">
        <v>181</v>
      </c>
      <c r="E266" s="87">
        <v>243</v>
      </c>
      <c r="F266" s="88"/>
      <c r="G266" s="87"/>
      <c r="H266" s="63">
        <v>451628.84</v>
      </c>
      <c r="I266" s="8">
        <v>0</v>
      </c>
      <c r="J266" s="8">
        <v>0</v>
      </c>
      <c r="K266" s="74">
        <v>451628.84</v>
      </c>
      <c r="L266" s="69"/>
      <c r="M266" s="69"/>
      <c r="N266" s="12">
        <f t="shared" si="35"/>
        <v>0</v>
      </c>
      <c r="O266" s="12">
        <f t="shared" si="36"/>
        <v>0</v>
      </c>
      <c r="P266" s="12">
        <f t="shared" si="37"/>
        <v>0</v>
      </c>
      <c r="U266" s="63">
        <v>451628.84</v>
      </c>
      <c r="V266" s="8"/>
      <c r="W266" s="8"/>
      <c r="X266" s="96">
        <f t="shared" si="30"/>
        <v>0</v>
      </c>
      <c r="Y266" s="12">
        <f t="shared" si="33"/>
        <v>0</v>
      </c>
      <c r="Z266" s="12">
        <f t="shared" si="34"/>
        <v>0</v>
      </c>
    </row>
    <row r="267" spans="1:26" ht="27" customHeight="1" x14ac:dyDescent="0.25">
      <c r="A267" s="27" t="s">
        <v>51</v>
      </c>
      <c r="B267" s="57"/>
      <c r="C267" s="13" t="s">
        <v>13</v>
      </c>
      <c r="D267" s="16" t="s">
        <v>181</v>
      </c>
      <c r="E267" s="87">
        <v>243</v>
      </c>
      <c r="F267" s="99" t="s">
        <v>178</v>
      </c>
      <c r="G267" s="90">
        <v>225</v>
      </c>
      <c r="H267" s="63">
        <v>451628.84</v>
      </c>
      <c r="I267" s="8">
        <v>0</v>
      </c>
      <c r="J267" s="8">
        <v>0</v>
      </c>
      <c r="K267" s="74">
        <v>451628.84</v>
      </c>
      <c r="L267" s="69"/>
      <c r="M267" s="69"/>
      <c r="N267" s="12">
        <f t="shared" si="35"/>
        <v>0</v>
      </c>
      <c r="O267" s="12">
        <f t="shared" si="36"/>
        <v>0</v>
      </c>
      <c r="P267" s="12">
        <f t="shared" si="37"/>
        <v>0</v>
      </c>
      <c r="U267" s="63">
        <v>451628.84</v>
      </c>
      <c r="V267" s="8"/>
      <c r="W267" s="8"/>
      <c r="X267" s="96">
        <f t="shared" ref="X267:X330" si="39">H267-U267</f>
        <v>0</v>
      </c>
      <c r="Y267" s="12">
        <f t="shared" si="33"/>
        <v>0</v>
      </c>
      <c r="Z267" s="12">
        <f t="shared" si="34"/>
        <v>0</v>
      </c>
    </row>
    <row r="268" spans="1:26" ht="132" customHeight="1" x14ac:dyDescent="0.25">
      <c r="A268" s="59" t="s">
        <v>180</v>
      </c>
      <c r="B268" s="57"/>
      <c r="C268" s="16" t="s">
        <v>13</v>
      </c>
      <c r="D268" s="16" t="s">
        <v>181</v>
      </c>
      <c r="E268" s="87" t="s">
        <v>4</v>
      </c>
      <c r="F268" s="89" t="s">
        <v>179</v>
      </c>
      <c r="G268" s="90"/>
      <c r="H268" s="61">
        <v>180469.36</v>
      </c>
      <c r="I268" s="8">
        <v>0</v>
      </c>
      <c r="J268" s="8">
        <v>0</v>
      </c>
      <c r="K268" s="72">
        <v>180469.36</v>
      </c>
      <c r="L268" s="69"/>
      <c r="M268" s="69"/>
      <c r="N268" s="12">
        <f t="shared" si="35"/>
        <v>0</v>
      </c>
      <c r="O268" s="12">
        <f t="shared" si="36"/>
        <v>0</v>
      </c>
      <c r="P268" s="12">
        <f t="shared" si="37"/>
        <v>0</v>
      </c>
      <c r="U268" s="61">
        <v>180469.36</v>
      </c>
      <c r="V268" s="8"/>
      <c r="W268" s="8"/>
      <c r="X268" s="96">
        <f t="shared" si="39"/>
        <v>0</v>
      </c>
      <c r="Y268" s="12">
        <f t="shared" si="33"/>
        <v>0</v>
      </c>
      <c r="Z268" s="12">
        <f t="shared" si="34"/>
        <v>0</v>
      </c>
    </row>
    <row r="269" spans="1:26" ht="44.25" customHeight="1" x14ac:dyDescent="0.25">
      <c r="A269" s="10" t="s">
        <v>35</v>
      </c>
      <c r="B269" s="25"/>
      <c r="C269" s="16" t="s">
        <v>13</v>
      </c>
      <c r="D269" s="16" t="s">
        <v>181</v>
      </c>
      <c r="E269" s="87">
        <v>240</v>
      </c>
      <c r="F269" s="100" t="s">
        <v>179</v>
      </c>
      <c r="G269" s="90"/>
      <c r="H269" s="61">
        <f>H270</f>
        <v>180469.36</v>
      </c>
      <c r="I269" s="8">
        <v>0</v>
      </c>
      <c r="J269" s="8">
        <v>0</v>
      </c>
      <c r="K269" s="72">
        <v>180469.36</v>
      </c>
      <c r="L269" s="69"/>
      <c r="M269" s="69"/>
      <c r="N269" s="12">
        <f t="shared" si="35"/>
        <v>0</v>
      </c>
      <c r="O269" s="12">
        <f t="shared" si="36"/>
        <v>0</v>
      </c>
      <c r="P269" s="12">
        <f t="shared" si="37"/>
        <v>0</v>
      </c>
      <c r="U269" s="61">
        <v>180469.36</v>
      </c>
      <c r="V269" s="8"/>
      <c r="W269" s="8"/>
      <c r="X269" s="96">
        <f t="shared" si="39"/>
        <v>0</v>
      </c>
      <c r="Y269" s="12">
        <f t="shared" si="33"/>
        <v>0</v>
      </c>
      <c r="Z269" s="12">
        <f t="shared" si="34"/>
        <v>0</v>
      </c>
    </row>
    <row r="270" spans="1:26" ht="36" customHeight="1" x14ac:dyDescent="0.25">
      <c r="A270" s="10" t="s">
        <v>86</v>
      </c>
      <c r="B270" s="57"/>
      <c r="C270" s="16" t="s">
        <v>13</v>
      </c>
      <c r="D270" s="16" t="s">
        <v>181</v>
      </c>
      <c r="E270" s="87">
        <v>244</v>
      </c>
      <c r="F270" s="100" t="s">
        <v>179</v>
      </c>
      <c r="G270" s="90"/>
      <c r="H270" s="63">
        <f>H272+H276</f>
        <v>180469.36</v>
      </c>
      <c r="I270" s="8">
        <v>0</v>
      </c>
      <c r="J270" s="8">
        <v>0</v>
      </c>
      <c r="K270" s="74">
        <v>180469.36</v>
      </c>
      <c r="L270" s="69"/>
      <c r="M270" s="69"/>
      <c r="N270" s="12">
        <f t="shared" si="35"/>
        <v>0</v>
      </c>
      <c r="O270" s="12">
        <f t="shared" si="36"/>
        <v>0</v>
      </c>
      <c r="P270" s="12">
        <f t="shared" si="37"/>
        <v>0</v>
      </c>
      <c r="U270" s="63">
        <v>180469.36</v>
      </c>
      <c r="V270" s="8"/>
      <c r="W270" s="8"/>
      <c r="X270" s="96">
        <f t="shared" si="39"/>
        <v>0</v>
      </c>
      <c r="Y270" s="12">
        <f t="shared" si="33"/>
        <v>0</v>
      </c>
      <c r="Z270" s="12">
        <f t="shared" si="34"/>
        <v>0</v>
      </c>
    </row>
    <row r="271" spans="1:26" ht="19.5" customHeight="1" x14ac:dyDescent="0.25">
      <c r="A271" s="27" t="s">
        <v>21</v>
      </c>
      <c r="B271" s="57"/>
      <c r="C271" s="16" t="s">
        <v>13</v>
      </c>
      <c r="D271" s="16" t="s">
        <v>181</v>
      </c>
      <c r="E271" s="87"/>
      <c r="F271" s="16"/>
      <c r="G271" s="90"/>
      <c r="H271" s="63"/>
      <c r="I271" s="8"/>
      <c r="J271" s="8"/>
      <c r="K271" s="74"/>
      <c r="L271" s="69"/>
      <c r="M271" s="69"/>
      <c r="N271" s="12">
        <f t="shared" si="35"/>
        <v>0</v>
      </c>
      <c r="O271" s="12">
        <f t="shared" si="36"/>
        <v>0</v>
      </c>
      <c r="P271" s="12">
        <f t="shared" si="37"/>
        <v>0</v>
      </c>
      <c r="U271" s="63"/>
      <c r="V271" s="8"/>
      <c r="W271" s="8"/>
      <c r="X271" s="96">
        <f t="shared" si="39"/>
        <v>0</v>
      </c>
      <c r="Y271" s="12">
        <f t="shared" si="33"/>
        <v>0</v>
      </c>
      <c r="Z271" s="12">
        <f t="shared" si="34"/>
        <v>0</v>
      </c>
    </row>
    <row r="272" spans="1:26" ht="19.5" customHeight="1" x14ac:dyDescent="0.25">
      <c r="A272" s="10" t="s">
        <v>50</v>
      </c>
      <c r="B272" s="57"/>
      <c r="C272" s="16" t="s">
        <v>13</v>
      </c>
      <c r="D272" s="16" t="s">
        <v>181</v>
      </c>
      <c r="E272" s="87">
        <v>244</v>
      </c>
      <c r="F272" s="100" t="s">
        <v>179</v>
      </c>
      <c r="G272" s="90">
        <v>226</v>
      </c>
      <c r="H272" s="63">
        <f>H268-H276</f>
        <v>175469.36</v>
      </c>
      <c r="I272" s="8">
        <v>0</v>
      </c>
      <c r="J272" s="8">
        <v>0</v>
      </c>
      <c r="K272" s="74">
        <v>175469.36</v>
      </c>
      <c r="L272" s="69"/>
      <c r="M272" s="69"/>
      <c r="N272" s="12">
        <f t="shared" si="35"/>
        <v>0</v>
      </c>
      <c r="O272" s="12">
        <f t="shared" si="36"/>
        <v>0</v>
      </c>
      <c r="P272" s="12">
        <f t="shared" si="37"/>
        <v>0</v>
      </c>
      <c r="U272" s="63">
        <v>175469.36</v>
      </c>
      <c r="V272" s="8"/>
      <c r="W272" s="8"/>
      <c r="X272" s="96">
        <f t="shared" si="39"/>
        <v>0</v>
      </c>
      <c r="Y272" s="12">
        <f t="shared" si="33"/>
        <v>0</v>
      </c>
      <c r="Z272" s="12">
        <f t="shared" si="34"/>
        <v>0</v>
      </c>
    </row>
    <row r="273" spans="1:26" ht="19.5" hidden="1" customHeight="1" x14ac:dyDescent="0.25">
      <c r="A273" s="27"/>
      <c r="B273" s="57"/>
      <c r="C273" s="16"/>
      <c r="D273" s="87"/>
      <c r="E273" s="87"/>
      <c r="F273" s="91"/>
      <c r="G273" s="90"/>
      <c r="H273" s="63"/>
      <c r="I273" s="8">
        <v>0</v>
      </c>
      <c r="J273" s="8">
        <v>0</v>
      </c>
      <c r="K273" s="74"/>
      <c r="L273" s="69"/>
      <c r="M273" s="69"/>
      <c r="N273" s="12">
        <f t="shared" si="35"/>
        <v>0</v>
      </c>
      <c r="O273" s="12">
        <f t="shared" si="36"/>
        <v>0</v>
      </c>
      <c r="P273" s="12">
        <f t="shared" si="37"/>
        <v>0</v>
      </c>
      <c r="U273" s="63"/>
      <c r="V273" s="8"/>
      <c r="W273" s="8"/>
      <c r="X273" s="96">
        <f t="shared" si="39"/>
        <v>0</v>
      </c>
      <c r="Y273" s="12">
        <f t="shared" si="33"/>
        <v>0</v>
      </c>
      <c r="Z273" s="12">
        <f t="shared" si="34"/>
        <v>0</v>
      </c>
    </row>
    <row r="274" spans="1:26" ht="19.5" hidden="1" customHeight="1" x14ac:dyDescent="0.25">
      <c r="A274" s="27"/>
      <c r="B274" s="57"/>
      <c r="C274" s="16"/>
      <c r="D274" s="87"/>
      <c r="E274" s="87"/>
      <c r="F274" s="91"/>
      <c r="G274" s="90"/>
      <c r="H274" s="63"/>
      <c r="I274" s="8">
        <v>0</v>
      </c>
      <c r="J274" s="8">
        <v>0</v>
      </c>
      <c r="K274" s="72"/>
      <c r="L274" s="69"/>
      <c r="M274" s="69"/>
      <c r="N274" s="12">
        <f t="shared" si="35"/>
        <v>0</v>
      </c>
      <c r="O274" s="12">
        <f t="shared" si="36"/>
        <v>0</v>
      </c>
      <c r="P274" s="12">
        <f t="shared" si="37"/>
        <v>0</v>
      </c>
      <c r="U274" s="63"/>
      <c r="V274" s="8"/>
      <c r="W274" s="8"/>
      <c r="X274" s="96">
        <f t="shared" si="39"/>
        <v>0</v>
      </c>
      <c r="Y274" s="12">
        <f t="shared" si="33"/>
        <v>0</v>
      </c>
      <c r="Z274" s="12">
        <f t="shared" si="34"/>
        <v>0</v>
      </c>
    </row>
    <row r="275" spans="1:26" ht="34.5" hidden="1" customHeight="1" x14ac:dyDescent="0.25">
      <c r="A275" s="27" t="s">
        <v>57</v>
      </c>
      <c r="B275" s="57"/>
      <c r="C275" s="16" t="s">
        <v>13</v>
      </c>
      <c r="D275" s="87">
        <v>210000610</v>
      </c>
      <c r="E275" s="87">
        <v>244</v>
      </c>
      <c r="F275" s="100" t="s">
        <v>179</v>
      </c>
      <c r="G275" s="90">
        <v>340</v>
      </c>
      <c r="H275" s="60"/>
      <c r="I275" s="8"/>
      <c r="J275" s="8"/>
      <c r="K275" s="72">
        <v>5000</v>
      </c>
      <c r="L275" s="69"/>
      <c r="M275" s="69"/>
      <c r="N275" s="12">
        <f t="shared" si="35"/>
        <v>-5000</v>
      </c>
      <c r="O275" s="12">
        <f t="shared" si="36"/>
        <v>0</v>
      </c>
      <c r="P275" s="12">
        <f t="shared" si="37"/>
        <v>0</v>
      </c>
      <c r="U275" s="60"/>
      <c r="V275" s="8"/>
      <c r="W275" s="8"/>
      <c r="X275" s="96">
        <f t="shared" si="39"/>
        <v>0</v>
      </c>
      <c r="Y275" s="12">
        <f t="shared" si="33"/>
        <v>0</v>
      </c>
      <c r="Z275" s="12">
        <f t="shared" si="34"/>
        <v>0</v>
      </c>
    </row>
    <row r="276" spans="1:26" ht="32.25" customHeight="1" x14ac:dyDescent="0.25">
      <c r="A276" s="10" t="s">
        <v>39</v>
      </c>
      <c r="B276" s="57"/>
      <c r="C276" s="13" t="s">
        <v>13</v>
      </c>
      <c r="D276" s="16" t="s">
        <v>181</v>
      </c>
      <c r="E276" s="87">
        <v>244</v>
      </c>
      <c r="F276" s="100" t="s">
        <v>179</v>
      </c>
      <c r="G276" s="90">
        <v>347</v>
      </c>
      <c r="H276" s="63">
        <v>5000</v>
      </c>
      <c r="I276" s="8">
        <v>0</v>
      </c>
      <c r="J276" s="8">
        <v>0</v>
      </c>
      <c r="K276" s="60">
        <v>5000</v>
      </c>
      <c r="L276" s="8"/>
      <c r="M276" s="8"/>
      <c r="N276" s="12">
        <f t="shared" si="35"/>
        <v>0</v>
      </c>
      <c r="O276" s="12">
        <f t="shared" si="36"/>
        <v>0</v>
      </c>
      <c r="P276" s="12">
        <f t="shared" si="37"/>
        <v>0</v>
      </c>
      <c r="U276" s="60">
        <v>5000</v>
      </c>
      <c r="V276" s="8"/>
      <c r="W276" s="8"/>
      <c r="X276" s="96">
        <f t="shared" si="39"/>
        <v>0</v>
      </c>
      <c r="Y276" s="12">
        <f t="shared" ref="Y276:Y339" si="40">I276-V276</f>
        <v>0</v>
      </c>
      <c r="Z276" s="12">
        <f t="shared" ref="Z276:Z339" si="41">J276-W276</f>
        <v>0</v>
      </c>
    </row>
    <row r="277" spans="1:26" ht="27" hidden="1" customHeight="1" x14ac:dyDescent="0.25">
      <c r="A277" s="27"/>
      <c r="B277" s="57"/>
      <c r="C277" s="13"/>
      <c r="D277" s="16"/>
      <c r="E277" s="87"/>
      <c r="F277" s="16"/>
      <c r="G277" s="90"/>
      <c r="H277" s="63"/>
      <c r="I277" s="8"/>
      <c r="J277" s="8"/>
      <c r="K277" s="8"/>
      <c r="L277" s="8"/>
      <c r="M277" s="8"/>
      <c r="N277" s="12">
        <f t="shared" si="35"/>
        <v>0</v>
      </c>
      <c r="O277" s="12">
        <f t="shared" si="36"/>
        <v>0</v>
      </c>
      <c r="P277" s="12">
        <f t="shared" si="37"/>
        <v>0</v>
      </c>
      <c r="U277" s="63"/>
      <c r="V277" s="8"/>
      <c r="W277" s="8"/>
      <c r="X277" s="96">
        <f t="shared" si="39"/>
        <v>0</v>
      </c>
      <c r="Y277" s="12">
        <f t="shared" si="40"/>
        <v>0</v>
      </c>
      <c r="Z277" s="12">
        <f t="shared" si="41"/>
        <v>0</v>
      </c>
    </row>
    <row r="278" spans="1:26" ht="47.25" x14ac:dyDescent="0.2">
      <c r="A278" s="10" t="s">
        <v>74</v>
      </c>
      <c r="B278" s="17"/>
      <c r="C278" s="9" t="s">
        <v>0</v>
      </c>
      <c r="D278" s="87" t="s">
        <v>0</v>
      </c>
      <c r="E278" s="87" t="s">
        <v>0</v>
      </c>
      <c r="F278" s="23" t="s">
        <v>11</v>
      </c>
      <c r="G278" s="87" t="s">
        <v>0</v>
      </c>
      <c r="H278" s="15">
        <f>H282+H294+H394</f>
        <v>7938168.5699999994</v>
      </c>
      <c r="I278" s="15">
        <f>I282+I294</f>
        <v>5455000</v>
      </c>
      <c r="J278" s="15">
        <f>J282+J294</f>
        <v>5455000</v>
      </c>
      <c r="K278" s="70">
        <v>5455000</v>
      </c>
      <c r="L278" s="70">
        <v>5455000</v>
      </c>
      <c r="M278" s="70">
        <v>5455000</v>
      </c>
      <c r="N278" s="12">
        <f t="shared" ref="N278:N341" si="42">H278-K278</f>
        <v>2483168.5699999994</v>
      </c>
      <c r="O278" s="12">
        <f t="shared" ref="O278:O341" si="43">I278-L278</f>
        <v>0</v>
      </c>
      <c r="P278" s="12">
        <f t="shared" ref="P278:P341" si="44">J278-M278</f>
        <v>0</v>
      </c>
      <c r="U278" s="70">
        <v>5902710.5800000001</v>
      </c>
      <c r="V278" s="15">
        <v>5455000</v>
      </c>
      <c r="W278" s="15">
        <v>5455000</v>
      </c>
      <c r="X278" s="96">
        <f t="shared" si="39"/>
        <v>2035457.9899999993</v>
      </c>
      <c r="Y278" s="12">
        <f t="shared" si="40"/>
        <v>0</v>
      </c>
      <c r="Z278" s="12">
        <f t="shared" si="41"/>
        <v>0</v>
      </c>
    </row>
    <row r="279" spans="1:26" ht="15.75" hidden="1" customHeight="1" x14ac:dyDescent="0.2">
      <c r="A279" s="10" t="s">
        <v>73</v>
      </c>
      <c r="B279" s="17"/>
      <c r="C279" s="9"/>
      <c r="D279" s="87"/>
      <c r="E279" s="87"/>
      <c r="F279" s="87"/>
      <c r="G279" s="87"/>
      <c r="H279" s="8"/>
      <c r="I279" s="8"/>
      <c r="J279" s="8"/>
      <c r="K279" s="69"/>
      <c r="L279" s="69"/>
      <c r="M279" s="69"/>
      <c r="N279" s="12">
        <f t="shared" si="42"/>
        <v>0</v>
      </c>
      <c r="O279" s="12">
        <f t="shared" si="43"/>
        <v>0</v>
      </c>
      <c r="P279" s="12">
        <f t="shared" si="44"/>
        <v>0</v>
      </c>
      <c r="U279" s="69"/>
      <c r="V279" s="8"/>
      <c r="W279" s="8"/>
      <c r="X279" s="96">
        <f t="shared" si="39"/>
        <v>0</v>
      </c>
      <c r="Y279" s="12">
        <f t="shared" si="40"/>
        <v>0</v>
      </c>
      <c r="Z279" s="12">
        <f t="shared" si="41"/>
        <v>0</v>
      </c>
    </row>
    <row r="280" spans="1:26" ht="15.75" hidden="1" customHeight="1" x14ac:dyDescent="0.2">
      <c r="A280" s="21" t="s">
        <v>72</v>
      </c>
      <c r="B280" s="17"/>
      <c r="C280" s="9"/>
      <c r="D280" s="87"/>
      <c r="E280" s="87" t="s">
        <v>0</v>
      </c>
      <c r="F280" s="87"/>
      <c r="G280" s="87" t="s">
        <v>0</v>
      </c>
      <c r="H280" s="8"/>
      <c r="I280" s="8"/>
      <c r="J280" s="8"/>
      <c r="K280" s="69"/>
      <c r="L280" s="69"/>
      <c r="M280" s="69"/>
      <c r="N280" s="12">
        <f t="shared" si="42"/>
        <v>0</v>
      </c>
      <c r="O280" s="12">
        <f t="shared" si="43"/>
        <v>0</v>
      </c>
      <c r="P280" s="12">
        <f t="shared" si="44"/>
        <v>0</v>
      </c>
      <c r="U280" s="69"/>
      <c r="V280" s="8"/>
      <c r="W280" s="8"/>
      <c r="X280" s="96">
        <f t="shared" si="39"/>
        <v>0</v>
      </c>
      <c r="Y280" s="12">
        <f t="shared" si="40"/>
        <v>0</v>
      </c>
      <c r="Z280" s="12">
        <f t="shared" si="41"/>
        <v>0</v>
      </c>
    </row>
    <row r="281" spans="1:26" ht="15.75" hidden="1" customHeight="1" x14ac:dyDescent="0.2">
      <c r="A281" s="10" t="s">
        <v>21</v>
      </c>
      <c r="B281" s="17"/>
      <c r="C281" s="9"/>
      <c r="D281" s="87"/>
      <c r="E281" s="87"/>
      <c r="F281" s="87"/>
      <c r="G281" s="87"/>
      <c r="H281" s="8"/>
      <c r="I281" s="8"/>
      <c r="J281" s="8"/>
      <c r="K281" s="69"/>
      <c r="L281" s="69"/>
      <c r="M281" s="69"/>
      <c r="N281" s="12">
        <f t="shared" si="42"/>
        <v>0</v>
      </c>
      <c r="O281" s="12">
        <f t="shared" si="43"/>
        <v>0</v>
      </c>
      <c r="P281" s="12">
        <f t="shared" si="44"/>
        <v>0</v>
      </c>
      <c r="U281" s="69"/>
      <c r="V281" s="8"/>
      <c r="W281" s="8"/>
      <c r="X281" s="96">
        <f t="shared" si="39"/>
        <v>0</v>
      </c>
      <c r="Y281" s="12">
        <f t="shared" si="40"/>
        <v>0</v>
      </c>
      <c r="Z281" s="12">
        <f t="shared" si="41"/>
        <v>0</v>
      </c>
    </row>
    <row r="282" spans="1:26" x14ac:dyDescent="0.2">
      <c r="A282" s="10" t="s">
        <v>71</v>
      </c>
      <c r="B282" s="110">
        <v>390</v>
      </c>
      <c r="C282" s="16" t="s">
        <v>13</v>
      </c>
      <c r="D282" s="16" t="s">
        <v>12</v>
      </c>
      <c r="E282" s="87">
        <v>110</v>
      </c>
      <c r="F282" s="16" t="s">
        <v>11</v>
      </c>
      <c r="G282" s="87"/>
      <c r="H282" s="8">
        <f>H284+H286+H291</f>
        <v>1289181.9100000001</v>
      </c>
      <c r="I282" s="8">
        <f t="shared" ref="I282:J282" si="45">I284+I286+I291</f>
        <v>827608.74</v>
      </c>
      <c r="J282" s="8">
        <f t="shared" si="45"/>
        <v>827608.74</v>
      </c>
      <c r="K282" s="70">
        <v>827608.74</v>
      </c>
      <c r="L282" s="70">
        <v>827608.74</v>
      </c>
      <c r="M282" s="70">
        <v>827608.74</v>
      </c>
      <c r="N282" s="12">
        <f t="shared" si="42"/>
        <v>461573.17000000016</v>
      </c>
      <c r="O282" s="12">
        <f t="shared" si="43"/>
        <v>0</v>
      </c>
      <c r="P282" s="12">
        <f t="shared" si="44"/>
        <v>0</v>
      </c>
      <c r="U282" s="70">
        <v>827608.74</v>
      </c>
      <c r="V282" s="15">
        <v>827608.74</v>
      </c>
      <c r="W282" s="15">
        <v>827608.74</v>
      </c>
      <c r="X282" s="96">
        <f t="shared" si="39"/>
        <v>461573.17000000016</v>
      </c>
      <c r="Y282" s="12">
        <f t="shared" si="40"/>
        <v>0</v>
      </c>
      <c r="Z282" s="12">
        <f t="shared" si="41"/>
        <v>0</v>
      </c>
    </row>
    <row r="283" spans="1:26" x14ac:dyDescent="0.2">
      <c r="A283" s="14" t="s">
        <v>21</v>
      </c>
      <c r="B283" s="111"/>
      <c r="C283" s="9"/>
      <c r="D283" s="87"/>
      <c r="E283" s="87"/>
      <c r="F283" s="87"/>
      <c r="G283" s="87"/>
      <c r="H283" s="8"/>
      <c r="I283" s="8"/>
      <c r="J283" s="8"/>
      <c r="K283" s="69"/>
      <c r="L283" s="69"/>
      <c r="M283" s="69"/>
      <c r="N283" s="12">
        <f t="shared" si="42"/>
        <v>0</v>
      </c>
      <c r="O283" s="12">
        <f t="shared" si="43"/>
        <v>0</v>
      </c>
      <c r="P283" s="12">
        <f t="shared" si="44"/>
        <v>0</v>
      </c>
      <c r="U283" s="69"/>
      <c r="V283" s="8"/>
      <c r="W283" s="8"/>
      <c r="X283" s="96">
        <f t="shared" si="39"/>
        <v>0</v>
      </c>
      <c r="Y283" s="12">
        <f t="shared" si="40"/>
        <v>0</v>
      </c>
      <c r="Z283" s="12">
        <f t="shared" si="41"/>
        <v>0</v>
      </c>
    </row>
    <row r="284" spans="1:26" x14ac:dyDescent="0.2">
      <c r="A284" s="14" t="s">
        <v>66</v>
      </c>
      <c r="B284" s="111"/>
      <c r="C284" s="16" t="s">
        <v>13</v>
      </c>
      <c r="D284" s="16" t="s">
        <v>12</v>
      </c>
      <c r="E284" s="87">
        <v>111</v>
      </c>
      <c r="F284" s="16" t="s">
        <v>11</v>
      </c>
      <c r="G284" s="87">
        <v>211</v>
      </c>
      <c r="H284" s="8">
        <f>582114.68+250000+67483.6</f>
        <v>899598.28</v>
      </c>
      <c r="I284" s="8">
        <v>582114.68000000005</v>
      </c>
      <c r="J284" s="8">
        <v>582114.68000000005</v>
      </c>
      <c r="K284" s="69">
        <v>582114.68000000005</v>
      </c>
      <c r="L284" s="69">
        <v>582114.68000000005</v>
      </c>
      <c r="M284" s="69">
        <v>582114.68000000005</v>
      </c>
      <c r="N284" s="12">
        <f t="shared" si="42"/>
        <v>317483.59999999998</v>
      </c>
      <c r="O284" s="12">
        <f t="shared" si="43"/>
        <v>0</v>
      </c>
      <c r="P284" s="12">
        <f t="shared" si="44"/>
        <v>0</v>
      </c>
      <c r="U284" s="69">
        <v>582114.68000000005</v>
      </c>
      <c r="V284" s="8">
        <v>582114.68000000005</v>
      </c>
      <c r="W284" s="8">
        <v>582114.68000000005</v>
      </c>
      <c r="X284" s="97">
        <f t="shared" si="39"/>
        <v>317483.59999999998</v>
      </c>
      <c r="Y284" s="12">
        <f t="shared" si="40"/>
        <v>0</v>
      </c>
      <c r="Z284" s="12">
        <f t="shared" si="41"/>
        <v>0</v>
      </c>
    </row>
    <row r="285" spans="1:26" ht="15.75" hidden="1" customHeight="1" x14ac:dyDescent="0.2">
      <c r="A285" s="14" t="s">
        <v>65</v>
      </c>
      <c r="B285" s="111"/>
      <c r="C285" s="9">
        <v>704</v>
      </c>
      <c r="D285" s="16" t="s">
        <v>12</v>
      </c>
      <c r="E285" s="87">
        <v>111</v>
      </c>
      <c r="F285" s="16" t="s">
        <v>11</v>
      </c>
      <c r="G285" s="87">
        <v>211</v>
      </c>
      <c r="H285" s="8">
        <v>0</v>
      </c>
      <c r="I285" s="8">
        <v>0</v>
      </c>
      <c r="J285" s="8">
        <v>0</v>
      </c>
      <c r="K285" s="69">
        <v>0</v>
      </c>
      <c r="L285" s="69">
        <v>0</v>
      </c>
      <c r="M285" s="69">
        <v>0</v>
      </c>
      <c r="N285" s="12">
        <f t="shared" si="42"/>
        <v>0</v>
      </c>
      <c r="O285" s="12">
        <f t="shared" si="43"/>
        <v>0</v>
      </c>
      <c r="P285" s="12">
        <f t="shared" si="44"/>
        <v>0</v>
      </c>
      <c r="U285" s="69">
        <v>0</v>
      </c>
      <c r="V285" s="8">
        <v>0</v>
      </c>
      <c r="W285" s="8">
        <v>0</v>
      </c>
      <c r="X285" s="96">
        <f t="shared" si="39"/>
        <v>0</v>
      </c>
      <c r="Y285" s="12">
        <f t="shared" si="40"/>
        <v>0</v>
      </c>
      <c r="Z285" s="12">
        <f t="shared" si="41"/>
        <v>0</v>
      </c>
    </row>
    <row r="286" spans="1:26" ht="31.5" x14ac:dyDescent="0.2">
      <c r="A286" s="14" t="s">
        <v>64</v>
      </c>
      <c r="B286" s="111"/>
      <c r="C286" s="16" t="s">
        <v>13</v>
      </c>
      <c r="D286" s="16" t="s">
        <v>12</v>
      </c>
      <c r="E286" s="87">
        <v>112</v>
      </c>
      <c r="F286" s="16" t="s">
        <v>11</v>
      </c>
      <c r="G286" s="87">
        <v>212</v>
      </c>
      <c r="H286" s="8">
        <v>0</v>
      </c>
      <c r="I286" s="8">
        <v>69579</v>
      </c>
      <c r="J286" s="8">
        <v>69579</v>
      </c>
      <c r="K286" s="69">
        <v>69579</v>
      </c>
      <c r="L286" s="69">
        <v>69579</v>
      </c>
      <c r="M286" s="69">
        <v>69579</v>
      </c>
      <c r="N286" s="76">
        <f t="shared" si="42"/>
        <v>-69579</v>
      </c>
      <c r="O286" s="12">
        <f t="shared" si="43"/>
        <v>0</v>
      </c>
      <c r="P286" s="12">
        <f t="shared" si="44"/>
        <v>0</v>
      </c>
      <c r="U286" s="69">
        <v>69579</v>
      </c>
      <c r="V286" s="8">
        <v>69579</v>
      </c>
      <c r="W286" s="8">
        <v>69579</v>
      </c>
      <c r="X286" s="97">
        <f t="shared" si="39"/>
        <v>-69579</v>
      </c>
      <c r="Y286" s="12">
        <f t="shared" si="40"/>
        <v>0</v>
      </c>
      <c r="Z286" s="12">
        <f t="shared" si="41"/>
        <v>0</v>
      </c>
    </row>
    <row r="287" spans="1:26" ht="15.75" hidden="1" customHeight="1" x14ac:dyDescent="0.2">
      <c r="A287" s="14" t="s">
        <v>25</v>
      </c>
      <c r="B287" s="111"/>
      <c r="C287" s="9">
        <v>704</v>
      </c>
      <c r="D287" s="16" t="s">
        <v>12</v>
      </c>
      <c r="E287" s="87">
        <v>112</v>
      </c>
      <c r="F287" s="16" t="s">
        <v>11</v>
      </c>
      <c r="G287" s="87">
        <v>212</v>
      </c>
      <c r="H287" s="8">
        <v>0</v>
      </c>
      <c r="I287" s="8">
        <v>0</v>
      </c>
      <c r="J287" s="8">
        <v>0</v>
      </c>
      <c r="K287" s="69">
        <v>0</v>
      </c>
      <c r="L287" s="69">
        <v>0</v>
      </c>
      <c r="M287" s="69">
        <v>0</v>
      </c>
      <c r="N287" s="12">
        <f t="shared" si="42"/>
        <v>0</v>
      </c>
      <c r="O287" s="12">
        <f t="shared" si="43"/>
        <v>0</v>
      </c>
      <c r="P287" s="12">
        <f t="shared" si="44"/>
        <v>0</v>
      </c>
      <c r="U287" s="69">
        <v>0</v>
      </c>
      <c r="V287" s="8">
        <v>0</v>
      </c>
      <c r="W287" s="8">
        <v>0</v>
      </c>
      <c r="X287" s="96">
        <f t="shared" si="39"/>
        <v>0</v>
      </c>
      <c r="Y287" s="12">
        <f t="shared" si="40"/>
        <v>0</v>
      </c>
      <c r="Z287" s="12">
        <f t="shared" si="41"/>
        <v>0</v>
      </c>
    </row>
    <row r="288" spans="1:26" ht="15.75" hidden="1" customHeight="1" x14ac:dyDescent="0.2">
      <c r="A288" s="14" t="s">
        <v>54</v>
      </c>
      <c r="B288" s="111"/>
      <c r="C288" s="9">
        <v>704</v>
      </c>
      <c r="D288" s="16" t="s">
        <v>12</v>
      </c>
      <c r="E288" s="87">
        <v>112</v>
      </c>
      <c r="F288" s="87"/>
      <c r="G288" s="87">
        <v>222</v>
      </c>
      <c r="H288" s="8"/>
      <c r="I288" s="8"/>
      <c r="J288" s="8"/>
      <c r="K288" s="69"/>
      <c r="L288" s="69"/>
      <c r="M288" s="69"/>
      <c r="N288" s="12">
        <f t="shared" si="42"/>
        <v>0</v>
      </c>
      <c r="O288" s="12">
        <f t="shared" si="43"/>
        <v>0</v>
      </c>
      <c r="P288" s="12">
        <f t="shared" si="44"/>
        <v>0</v>
      </c>
      <c r="U288" s="69"/>
      <c r="V288" s="8"/>
      <c r="W288" s="8"/>
      <c r="X288" s="96">
        <f t="shared" si="39"/>
        <v>0</v>
      </c>
      <c r="Y288" s="12">
        <f t="shared" si="40"/>
        <v>0</v>
      </c>
      <c r="Z288" s="12">
        <f t="shared" si="41"/>
        <v>0</v>
      </c>
    </row>
    <row r="289" spans="1:26" ht="15.75" hidden="1" customHeight="1" x14ac:dyDescent="0.2">
      <c r="A289" s="14" t="s">
        <v>50</v>
      </c>
      <c r="B289" s="111"/>
      <c r="C289" s="9">
        <v>704</v>
      </c>
      <c r="D289" s="16" t="s">
        <v>12</v>
      </c>
      <c r="E289" s="87">
        <v>112</v>
      </c>
      <c r="F289" s="87"/>
      <c r="G289" s="87">
        <v>226</v>
      </c>
      <c r="H289" s="8"/>
      <c r="I289" s="8"/>
      <c r="J289" s="8"/>
      <c r="K289" s="69"/>
      <c r="L289" s="69"/>
      <c r="M289" s="69"/>
      <c r="N289" s="12">
        <f t="shared" si="42"/>
        <v>0</v>
      </c>
      <c r="O289" s="12">
        <f t="shared" si="43"/>
        <v>0</v>
      </c>
      <c r="P289" s="12">
        <f t="shared" si="44"/>
        <v>0</v>
      </c>
      <c r="U289" s="69"/>
      <c r="V289" s="8"/>
      <c r="W289" s="8"/>
      <c r="X289" s="96">
        <f t="shared" si="39"/>
        <v>0</v>
      </c>
      <c r="Y289" s="12">
        <f t="shared" si="40"/>
        <v>0</v>
      </c>
      <c r="Z289" s="12">
        <f t="shared" si="41"/>
        <v>0</v>
      </c>
    </row>
    <row r="290" spans="1:26" ht="15.75" hidden="1" customHeight="1" x14ac:dyDescent="0.2">
      <c r="A290" s="14" t="s">
        <v>58</v>
      </c>
      <c r="B290" s="111"/>
      <c r="C290" s="9">
        <v>704</v>
      </c>
      <c r="D290" s="16" t="s">
        <v>12</v>
      </c>
      <c r="E290" s="87">
        <v>112</v>
      </c>
      <c r="F290" s="87"/>
      <c r="G290" s="87">
        <v>266</v>
      </c>
      <c r="H290" s="8"/>
      <c r="I290" s="8"/>
      <c r="J290" s="8"/>
      <c r="K290" s="69"/>
      <c r="L290" s="69"/>
      <c r="M290" s="69"/>
      <c r="N290" s="12">
        <f t="shared" si="42"/>
        <v>0</v>
      </c>
      <c r="O290" s="12">
        <f t="shared" si="43"/>
        <v>0</v>
      </c>
      <c r="P290" s="12">
        <f t="shared" si="44"/>
        <v>0</v>
      </c>
      <c r="U290" s="69"/>
      <c r="V290" s="8"/>
      <c r="W290" s="8"/>
      <c r="X290" s="96">
        <f t="shared" si="39"/>
        <v>0</v>
      </c>
      <c r="Y290" s="12">
        <f t="shared" si="40"/>
        <v>0</v>
      </c>
      <c r="Z290" s="12">
        <f t="shared" si="41"/>
        <v>0</v>
      </c>
    </row>
    <row r="291" spans="1:26" ht="47.25" x14ac:dyDescent="0.2">
      <c r="A291" s="14" t="s">
        <v>60</v>
      </c>
      <c r="B291" s="111"/>
      <c r="C291" s="16" t="s">
        <v>13</v>
      </c>
      <c r="D291" s="16" t="s">
        <v>12</v>
      </c>
      <c r="E291" s="87">
        <v>119</v>
      </c>
      <c r="F291" s="16" t="s">
        <v>11</v>
      </c>
      <c r="G291" s="87">
        <v>213</v>
      </c>
      <c r="H291" s="8">
        <f>175915.06+75500+138168.57</f>
        <v>389583.63</v>
      </c>
      <c r="I291" s="8">
        <v>175915.06</v>
      </c>
      <c r="J291" s="8">
        <v>175915.06</v>
      </c>
      <c r="K291" s="69">
        <v>175915.06</v>
      </c>
      <c r="L291" s="69">
        <v>175915.06</v>
      </c>
      <c r="M291" s="69">
        <v>175915.06</v>
      </c>
      <c r="N291" s="12">
        <f t="shared" si="42"/>
        <v>213668.57</v>
      </c>
      <c r="O291" s="12">
        <f t="shared" si="43"/>
        <v>0</v>
      </c>
      <c r="P291" s="12">
        <f t="shared" si="44"/>
        <v>0</v>
      </c>
      <c r="U291" s="69">
        <v>175915.06</v>
      </c>
      <c r="V291" s="8">
        <v>175915.06</v>
      </c>
      <c r="W291" s="8">
        <v>175915.06</v>
      </c>
      <c r="X291" s="97">
        <f t="shared" si="39"/>
        <v>213668.57</v>
      </c>
      <c r="Y291" s="12">
        <f t="shared" si="40"/>
        <v>0</v>
      </c>
      <c r="Z291" s="12">
        <f t="shared" si="41"/>
        <v>0</v>
      </c>
    </row>
    <row r="292" spans="1:26" ht="15.75" hidden="1" customHeight="1" x14ac:dyDescent="0.2">
      <c r="A292" s="14" t="s">
        <v>59</v>
      </c>
      <c r="B292" s="111"/>
      <c r="C292" s="16" t="s">
        <v>13</v>
      </c>
      <c r="D292" s="16" t="s">
        <v>12</v>
      </c>
      <c r="E292" s="87">
        <v>119</v>
      </c>
      <c r="F292" s="16" t="s">
        <v>11</v>
      </c>
      <c r="G292" s="87">
        <v>213</v>
      </c>
      <c r="H292" s="8">
        <v>0</v>
      </c>
      <c r="I292" s="8"/>
      <c r="J292" s="8"/>
      <c r="K292" s="69">
        <v>0</v>
      </c>
      <c r="L292" s="69"/>
      <c r="M292" s="69"/>
      <c r="N292" s="12">
        <f t="shared" si="42"/>
        <v>0</v>
      </c>
      <c r="O292" s="12">
        <f t="shared" si="43"/>
        <v>0</v>
      </c>
      <c r="P292" s="12">
        <f t="shared" si="44"/>
        <v>0</v>
      </c>
      <c r="U292" s="69">
        <v>0</v>
      </c>
      <c r="V292" s="8"/>
      <c r="W292" s="8"/>
      <c r="X292" s="96">
        <f t="shared" si="39"/>
        <v>0</v>
      </c>
      <c r="Y292" s="12">
        <f t="shared" si="40"/>
        <v>0</v>
      </c>
      <c r="Z292" s="12">
        <f t="shared" si="41"/>
        <v>0</v>
      </c>
    </row>
    <row r="293" spans="1:26" ht="15.75" hidden="1" customHeight="1" x14ac:dyDescent="0.2">
      <c r="A293" s="14" t="s">
        <v>58</v>
      </c>
      <c r="B293" s="112"/>
      <c r="C293" s="16" t="s">
        <v>13</v>
      </c>
      <c r="D293" s="16" t="s">
        <v>12</v>
      </c>
      <c r="E293" s="87">
        <v>119</v>
      </c>
      <c r="F293" s="87"/>
      <c r="G293" s="87">
        <v>266</v>
      </c>
      <c r="H293" s="8"/>
      <c r="I293" s="8"/>
      <c r="J293" s="8"/>
      <c r="K293" s="69"/>
      <c r="L293" s="69"/>
      <c r="M293" s="69"/>
      <c r="N293" s="12">
        <f t="shared" si="42"/>
        <v>0</v>
      </c>
      <c r="O293" s="12">
        <f t="shared" si="43"/>
        <v>0</v>
      </c>
      <c r="P293" s="12">
        <f t="shared" si="44"/>
        <v>0</v>
      </c>
      <c r="U293" s="69"/>
      <c r="V293" s="8"/>
      <c r="W293" s="8"/>
      <c r="X293" s="96">
        <f t="shared" si="39"/>
        <v>0</v>
      </c>
      <c r="Y293" s="12">
        <f t="shared" si="40"/>
        <v>0</v>
      </c>
      <c r="Z293" s="12">
        <f t="shared" si="41"/>
        <v>0</v>
      </c>
    </row>
    <row r="294" spans="1:26" ht="31.5" x14ac:dyDescent="0.2">
      <c r="A294" s="10" t="s">
        <v>70</v>
      </c>
      <c r="B294" s="110">
        <v>400</v>
      </c>
      <c r="C294" s="16" t="s">
        <v>13</v>
      </c>
      <c r="D294" s="16" t="s">
        <v>12</v>
      </c>
      <c r="E294" s="87">
        <v>240</v>
      </c>
      <c r="F294" s="16" t="s">
        <v>11</v>
      </c>
      <c r="G294" s="87"/>
      <c r="H294" s="8">
        <f>H296+H297+H298+H300+H301+H308+H309+H311+H305</f>
        <v>5222739.959999999</v>
      </c>
      <c r="I294" s="8">
        <f t="shared" ref="I294:J294" si="46">I296+I297+I298+I300+I301+I308+I309+I311+I305</f>
        <v>4627391.26</v>
      </c>
      <c r="J294" s="8">
        <f t="shared" si="46"/>
        <v>4627391.26</v>
      </c>
      <c r="K294" s="70">
        <v>3401644.5599999996</v>
      </c>
      <c r="L294" s="70">
        <v>4627391.26</v>
      </c>
      <c r="M294" s="70">
        <v>4627391.26</v>
      </c>
      <c r="N294" s="12">
        <f t="shared" si="42"/>
        <v>1821095.3999999994</v>
      </c>
      <c r="O294" s="12">
        <f t="shared" si="43"/>
        <v>0</v>
      </c>
      <c r="P294" s="12">
        <f t="shared" si="44"/>
        <v>0</v>
      </c>
      <c r="U294" s="69">
        <v>3848855.1399999997</v>
      </c>
      <c r="V294" s="8">
        <v>4627391.26</v>
      </c>
      <c r="W294" s="8">
        <v>4627391.26</v>
      </c>
      <c r="X294" s="96">
        <f t="shared" si="39"/>
        <v>1373884.8199999994</v>
      </c>
      <c r="Y294" s="12">
        <f t="shared" si="40"/>
        <v>0</v>
      </c>
      <c r="Z294" s="12">
        <f t="shared" si="41"/>
        <v>0</v>
      </c>
    </row>
    <row r="295" spans="1:26" x14ac:dyDescent="0.2">
      <c r="A295" s="14" t="s">
        <v>21</v>
      </c>
      <c r="B295" s="111"/>
      <c r="C295" s="16" t="s">
        <v>13</v>
      </c>
      <c r="D295" s="16" t="s">
        <v>12</v>
      </c>
      <c r="E295" s="87"/>
      <c r="F295" s="87"/>
      <c r="G295" s="87"/>
      <c r="H295" s="8"/>
      <c r="I295" s="8"/>
      <c r="J295" s="8"/>
      <c r="K295" s="69"/>
      <c r="L295" s="69"/>
      <c r="M295" s="69"/>
      <c r="N295" s="12">
        <f t="shared" si="42"/>
        <v>0</v>
      </c>
      <c r="O295" s="12">
        <f t="shared" si="43"/>
        <v>0</v>
      </c>
      <c r="P295" s="12">
        <f t="shared" si="44"/>
        <v>0</v>
      </c>
      <c r="U295" s="69"/>
      <c r="V295" s="8"/>
      <c r="W295" s="8"/>
      <c r="X295" s="96">
        <f t="shared" si="39"/>
        <v>0</v>
      </c>
      <c r="Y295" s="12">
        <f t="shared" si="40"/>
        <v>0</v>
      </c>
      <c r="Z295" s="12">
        <f t="shared" si="41"/>
        <v>0</v>
      </c>
    </row>
    <row r="296" spans="1:26" x14ac:dyDescent="0.2">
      <c r="A296" s="10" t="s">
        <v>55</v>
      </c>
      <c r="B296" s="111"/>
      <c r="C296" s="16" t="s">
        <v>13</v>
      </c>
      <c r="D296" s="16" t="s">
        <v>12</v>
      </c>
      <c r="E296" s="87">
        <v>244</v>
      </c>
      <c r="F296" s="16" t="s">
        <v>11</v>
      </c>
      <c r="G296" s="87">
        <v>221</v>
      </c>
      <c r="H296" s="8">
        <f>5800+144405.57-144405.57</f>
        <v>5800</v>
      </c>
      <c r="I296" s="8">
        <v>150205.57</v>
      </c>
      <c r="J296" s="8">
        <v>150205.57</v>
      </c>
      <c r="K296" s="69">
        <v>150205.57</v>
      </c>
      <c r="L296" s="69">
        <v>150205.57</v>
      </c>
      <c r="M296" s="69">
        <v>150205.57</v>
      </c>
      <c r="N296" s="76">
        <f t="shared" si="42"/>
        <v>-144405.57</v>
      </c>
      <c r="O296" s="12">
        <f t="shared" si="43"/>
        <v>0</v>
      </c>
      <c r="P296" s="12">
        <f t="shared" si="44"/>
        <v>0</v>
      </c>
      <c r="U296" s="69">
        <v>150205.57</v>
      </c>
      <c r="V296" s="8">
        <v>150205.57</v>
      </c>
      <c r="W296" s="8">
        <v>150205.57</v>
      </c>
      <c r="X296" s="97">
        <f t="shared" si="39"/>
        <v>-144405.57</v>
      </c>
      <c r="Y296" s="12">
        <f t="shared" si="40"/>
        <v>0</v>
      </c>
      <c r="Z296" s="12">
        <f t="shared" si="41"/>
        <v>0</v>
      </c>
    </row>
    <row r="297" spans="1:26" x14ac:dyDescent="0.2">
      <c r="A297" s="14" t="s">
        <v>54</v>
      </c>
      <c r="B297" s="111"/>
      <c r="C297" s="16" t="s">
        <v>13</v>
      </c>
      <c r="D297" s="16" t="s">
        <v>12</v>
      </c>
      <c r="E297" s="87">
        <v>244</v>
      </c>
      <c r="F297" s="16" t="s">
        <v>11</v>
      </c>
      <c r="G297" s="87">
        <v>222</v>
      </c>
      <c r="H297" s="8">
        <v>0</v>
      </c>
      <c r="I297" s="8">
        <v>49200</v>
      </c>
      <c r="J297" s="8">
        <v>49200</v>
      </c>
      <c r="K297" s="69">
        <v>49200</v>
      </c>
      <c r="L297" s="69">
        <v>49200</v>
      </c>
      <c r="M297" s="69">
        <v>49200</v>
      </c>
      <c r="N297" s="12">
        <f t="shared" si="42"/>
        <v>-49200</v>
      </c>
      <c r="O297" s="12">
        <f t="shared" si="43"/>
        <v>0</v>
      </c>
      <c r="P297" s="12">
        <f t="shared" si="44"/>
        <v>0</v>
      </c>
      <c r="U297" s="69">
        <v>49200</v>
      </c>
      <c r="V297" s="8">
        <v>49200</v>
      </c>
      <c r="W297" s="8">
        <v>49200</v>
      </c>
      <c r="X297" s="97">
        <f t="shared" si="39"/>
        <v>-49200</v>
      </c>
      <c r="Y297" s="12">
        <f t="shared" si="40"/>
        <v>0</v>
      </c>
      <c r="Z297" s="12">
        <f t="shared" si="41"/>
        <v>0</v>
      </c>
    </row>
    <row r="298" spans="1:26" x14ac:dyDescent="0.2">
      <c r="A298" s="10" t="s">
        <v>53</v>
      </c>
      <c r="B298" s="111"/>
      <c r="C298" s="16" t="s">
        <v>13</v>
      </c>
      <c r="D298" s="16" t="s">
        <v>12</v>
      </c>
      <c r="E298" s="87">
        <v>244</v>
      </c>
      <c r="F298" s="16" t="s">
        <v>11</v>
      </c>
      <c r="G298" s="87">
        <v>223</v>
      </c>
      <c r="H298" s="8">
        <v>142869.91</v>
      </c>
      <c r="I298" s="8">
        <v>142869.91</v>
      </c>
      <c r="J298" s="8">
        <v>142869.91</v>
      </c>
      <c r="K298" s="69">
        <v>142869.91</v>
      </c>
      <c r="L298" s="69">
        <v>142869.91</v>
      </c>
      <c r="M298" s="69">
        <v>142869.91</v>
      </c>
      <c r="N298" s="76">
        <f t="shared" si="42"/>
        <v>0</v>
      </c>
      <c r="O298" s="12">
        <f t="shared" si="43"/>
        <v>0</v>
      </c>
      <c r="P298" s="12">
        <f t="shared" si="44"/>
        <v>0</v>
      </c>
      <c r="U298" s="69">
        <v>142869.91</v>
      </c>
      <c r="V298" s="8">
        <v>142869.91</v>
      </c>
      <c r="W298" s="8">
        <v>142869.91</v>
      </c>
      <c r="X298" s="106">
        <f t="shared" si="39"/>
        <v>0</v>
      </c>
      <c r="Y298" s="12">
        <f t="shared" si="40"/>
        <v>0</v>
      </c>
      <c r="Z298" s="12">
        <f t="shared" si="41"/>
        <v>0</v>
      </c>
    </row>
    <row r="299" spans="1:26" ht="31.5" hidden="1" customHeight="1" x14ac:dyDescent="0.2">
      <c r="A299" s="10" t="s">
        <v>52</v>
      </c>
      <c r="B299" s="111"/>
      <c r="C299" s="16" t="s">
        <v>13</v>
      </c>
      <c r="D299" s="16" t="s">
        <v>12</v>
      </c>
      <c r="E299" s="87">
        <v>244</v>
      </c>
      <c r="F299" s="16" t="s">
        <v>11</v>
      </c>
      <c r="G299" s="87">
        <v>224</v>
      </c>
      <c r="H299" s="8">
        <v>0</v>
      </c>
      <c r="I299" s="8">
        <v>0</v>
      </c>
      <c r="J299" s="8">
        <v>0</v>
      </c>
      <c r="K299" s="69">
        <v>0</v>
      </c>
      <c r="L299" s="69">
        <v>0</v>
      </c>
      <c r="M299" s="69">
        <v>0</v>
      </c>
      <c r="N299" s="12">
        <f t="shared" si="42"/>
        <v>0</v>
      </c>
      <c r="O299" s="12">
        <f t="shared" si="43"/>
        <v>0</v>
      </c>
      <c r="P299" s="12">
        <f t="shared" si="44"/>
        <v>0</v>
      </c>
      <c r="U299" s="69">
        <v>0</v>
      </c>
      <c r="V299" s="8">
        <v>0</v>
      </c>
      <c r="W299" s="8">
        <v>0</v>
      </c>
      <c r="X299" s="96">
        <f t="shared" si="39"/>
        <v>0</v>
      </c>
      <c r="Y299" s="12">
        <f t="shared" si="40"/>
        <v>0</v>
      </c>
      <c r="Z299" s="12">
        <f t="shared" si="41"/>
        <v>0</v>
      </c>
    </row>
    <row r="300" spans="1:26" x14ac:dyDescent="0.2">
      <c r="A300" s="10" t="s">
        <v>51</v>
      </c>
      <c r="B300" s="111"/>
      <c r="C300" s="16" t="s">
        <v>13</v>
      </c>
      <c r="D300" s="16" t="s">
        <v>12</v>
      </c>
      <c r="E300" s="87">
        <v>244</v>
      </c>
      <c r="F300" s="16" t="s">
        <v>11</v>
      </c>
      <c r="G300" s="87">
        <v>225</v>
      </c>
      <c r="H300" s="8">
        <f>113199.54+44000-66548.54</f>
        <v>90650.999999999985</v>
      </c>
      <c r="I300" s="8">
        <v>157699.54</v>
      </c>
      <c r="J300" s="8">
        <v>157699.54</v>
      </c>
      <c r="K300" s="69">
        <v>157699.54</v>
      </c>
      <c r="L300" s="69">
        <v>157699.54</v>
      </c>
      <c r="M300" s="69">
        <v>157699.54</v>
      </c>
      <c r="N300" s="78">
        <f t="shared" si="42"/>
        <v>-67048.540000000023</v>
      </c>
      <c r="O300" s="12">
        <f t="shared" si="43"/>
        <v>0</v>
      </c>
      <c r="P300" s="12">
        <f t="shared" si="44"/>
        <v>0</v>
      </c>
      <c r="U300" s="102">
        <v>157199.53999999998</v>
      </c>
      <c r="V300" s="8">
        <v>157699.54</v>
      </c>
      <c r="W300" s="8">
        <v>157699.54</v>
      </c>
      <c r="X300" s="97">
        <f t="shared" si="39"/>
        <v>-66548.539999999994</v>
      </c>
      <c r="Y300" s="12">
        <f t="shared" si="40"/>
        <v>0</v>
      </c>
      <c r="Z300" s="12">
        <f t="shared" si="41"/>
        <v>0</v>
      </c>
    </row>
    <row r="301" spans="1:26" x14ac:dyDescent="0.2">
      <c r="A301" s="10" t="s">
        <v>50</v>
      </c>
      <c r="B301" s="111"/>
      <c r="C301" s="16" t="s">
        <v>13</v>
      </c>
      <c r="D301" s="16" t="s">
        <v>12</v>
      </c>
      <c r="E301" s="87">
        <v>244</v>
      </c>
      <c r="F301" s="16" t="s">
        <v>11</v>
      </c>
      <c r="G301" s="87">
        <v>226</v>
      </c>
      <c r="H301" s="8">
        <f>1076162.74+430000+825388.27</f>
        <v>2331551.0099999998</v>
      </c>
      <c r="I301" s="8">
        <v>2295488.34</v>
      </c>
      <c r="J301" s="8">
        <v>2545348.6</v>
      </c>
      <c r="K301" s="69">
        <v>1506162.74</v>
      </c>
      <c r="L301" s="69">
        <v>2295488.34</v>
      </c>
      <c r="M301" s="69">
        <v>2545348.6</v>
      </c>
      <c r="N301" s="76">
        <f t="shared" si="42"/>
        <v>825388.26999999979</v>
      </c>
      <c r="O301" s="12">
        <f t="shared" si="43"/>
        <v>0</v>
      </c>
      <c r="P301" s="12">
        <f t="shared" si="44"/>
        <v>0</v>
      </c>
      <c r="U301" s="69">
        <v>1506162.74</v>
      </c>
      <c r="V301" s="8">
        <v>2295488.34</v>
      </c>
      <c r="W301" s="8">
        <v>2545348.6</v>
      </c>
      <c r="X301" s="97">
        <f t="shared" si="39"/>
        <v>825388.26999999979</v>
      </c>
      <c r="Y301" s="12">
        <f t="shared" si="40"/>
        <v>0</v>
      </c>
      <c r="Z301" s="12">
        <f t="shared" si="41"/>
        <v>0</v>
      </c>
    </row>
    <row r="302" spans="1:26" ht="15.75" hidden="1" customHeight="1" x14ac:dyDescent="0.2">
      <c r="A302" s="14" t="s">
        <v>49</v>
      </c>
      <c r="B302" s="111"/>
      <c r="C302" s="16" t="s">
        <v>13</v>
      </c>
      <c r="D302" s="16" t="s">
        <v>12</v>
      </c>
      <c r="E302" s="87">
        <v>244</v>
      </c>
      <c r="F302" s="16" t="s">
        <v>11</v>
      </c>
      <c r="G302" s="87">
        <v>227</v>
      </c>
      <c r="H302" s="8"/>
      <c r="I302" s="8"/>
      <c r="J302" s="8"/>
      <c r="K302" s="69"/>
      <c r="L302" s="69"/>
      <c r="M302" s="69"/>
      <c r="N302" s="12">
        <f t="shared" si="42"/>
        <v>0</v>
      </c>
      <c r="O302" s="12">
        <f t="shared" si="43"/>
        <v>0</v>
      </c>
      <c r="P302" s="12">
        <f t="shared" si="44"/>
        <v>0</v>
      </c>
      <c r="U302" s="69"/>
      <c r="V302" s="8"/>
      <c r="W302" s="8"/>
      <c r="X302" s="96">
        <f t="shared" si="39"/>
        <v>0</v>
      </c>
      <c r="Y302" s="12">
        <f t="shared" si="40"/>
        <v>0</v>
      </c>
      <c r="Z302" s="12">
        <f t="shared" si="41"/>
        <v>0</v>
      </c>
    </row>
    <row r="303" spans="1:26" ht="15.75" hidden="1" customHeight="1" x14ac:dyDescent="0.2">
      <c r="A303" s="10" t="s">
        <v>48</v>
      </c>
      <c r="B303" s="111"/>
      <c r="C303" s="16" t="s">
        <v>13</v>
      </c>
      <c r="D303" s="16" t="s">
        <v>12</v>
      </c>
      <c r="E303" s="87">
        <v>244</v>
      </c>
      <c r="F303" s="16" t="s">
        <v>11</v>
      </c>
      <c r="G303" s="87">
        <v>228</v>
      </c>
      <c r="H303" s="8"/>
      <c r="I303" s="8"/>
      <c r="J303" s="8"/>
      <c r="K303" s="69"/>
      <c r="L303" s="69"/>
      <c r="M303" s="69"/>
      <c r="N303" s="12">
        <f t="shared" si="42"/>
        <v>0</v>
      </c>
      <c r="O303" s="12">
        <f t="shared" si="43"/>
        <v>0</v>
      </c>
      <c r="P303" s="12">
        <f t="shared" si="44"/>
        <v>0</v>
      </c>
      <c r="U303" s="69"/>
      <c r="V303" s="8"/>
      <c r="W303" s="8"/>
      <c r="X303" s="96">
        <f t="shared" si="39"/>
        <v>0</v>
      </c>
      <c r="Y303" s="12">
        <f t="shared" si="40"/>
        <v>0</v>
      </c>
      <c r="Z303" s="12">
        <f t="shared" si="41"/>
        <v>0</v>
      </c>
    </row>
    <row r="304" spans="1:26" ht="31.5" hidden="1" customHeight="1" x14ac:dyDescent="0.2">
      <c r="A304" s="14" t="s">
        <v>69</v>
      </c>
      <c r="B304" s="111"/>
      <c r="C304" s="16" t="s">
        <v>13</v>
      </c>
      <c r="D304" s="16" t="s">
        <v>12</v>
      </c>
      <c r="E304" s="87">
        <v>244</v>
      </c>
      <c r="F304" s="16" t="s">
        <v>11</v>
      </c>
      <c r="G304" s="87">
        <v>229</v>
      </c>
      <c r="H304" s="8"/>
      <c r="I304" s="8"/>
      <c r="J304" s="8"/>
      <c r="K304" s="69"/>
      <c r="L304" s="69"/>
      <c r="M304" s="69"/>
      <c r="N304" s="12">
        <f t="shared" si="42"/>
        <v>0</v>
      </c>
      <c r="O304" s="12">
        <f t="shared" si="43"/>
        <v>0</v>
      </c>
      <c r="P304" s="12">
        <f t="shared" si="44"/>
        <v>0</v>
      </c>
      <c r="U304" s="69"/>
      <c r="V304" s="8"/>
      <c r="W304" s="8"/>
      <c r="X304" s="96">
        <f t="shared" si="39"/>
        <v>0</v>
      </c>
      <c r="Y304" s="12">
        <f t="shared" si="40"/>
        <v>0</v>
      </c>
      <c r="Z304" s="12">
        <f t="shared" si="41"/>
        <v>0</v>
      </c>
    </row>
    <row r="305" spans="1:26" ht="15.75" customHeight="1" x14ac:dyDescent="0.2">
      <c r="A305" s="10" t="s">
        <v>46</v>
      </c>
      <c r="B305" s="111"/>
      <c r="C305" s="16" t="s">
        <v>13</v>
      </c>
      <c r="D305" s="16" t="s">
        <v>12</v>
      </c>
      <c r="E305" s="87">
        <v>244</v>
      </c>
      <c r="F305" s="16" t="s">
        <v>11</v>
      </c>
      <c r="G305" s="87">
        <v>310</v>
      </c>
      <c r="H305" s="140">
        <f>2289414.52+3507.03-500-869.91</f>
        <v>2291551.6399999997</v>
      </c>
      <c r="I305" s="8">
        <v>1311195.8</v>
      </c>
      <c r="J305" s="8">
        <v>1061335.54</v>
      </c>
      <c r="K305" s="69">
        <v>874774.7</v>
      </c>
      <c r="L305" s="69">
        <v>1311195.8</v>
      </c>
      <c r="M305" s="69">
        <v>1061335.54</v>
      </c>
      <c r="N305" s="76">
        <f t="shared" si="42"/>
        <v>1416776.9399999997</v>
      </c>
      <c r="O305" s="12">
        <f t="shared" si="43"/>
        <v>0</v>
      </c>
      <c r="P305" s="12">
        <f t="shared" si="44"/>
        <v>0</v>
      </c>
      <c r="U305" s="69">
        <v>874774.7</v>
      </c>
      <c r="V305" s="8">
        <v>1311195.8</v>
      </c>
      <c r="W305" s="8">
        <v>1061335.54</v>
      </c>
      <c r="X305" s="97">
        <f t="shared" si="39"/>
        <v>1416776.9399999997</v>
      </c>
      <c r="Y305" s="12">
        <f t="shared" si="40"/>
        <v>0</v>
      </c>
      <c r="Z305" s="12">
        <f t="shared" si="41"/>
        <v>0</v>
      </c>
    </row>
    <row r="306" spans="1:26" ht="31.5" hidden="1" customHeight="1" x14ac:dyDescent="0.2">
      <c r="A306" s="10" t="s">
        <v>45</v>
      </c>
      <c r="B306" s="111"/>
      <c r="C306" s="16" t="s">
        <v>13</v>
      </c>
      <c r="D306" s="16" t="s">
        <v>12</v>
      </c>
      <c r="E306" s="87">
        <v>244</v>
      </c>
      <c r="F306" s="16" t="s">
        <v>11</v>
      </c>
      <c r="G306" s="87">
        <v>341</v>
      </c>
      <c r="H306" s="8"/>
      <c r="I306" s="8"/>
      <c r="J306" s="8"/>
      <c r="K306" s="69"/>
      <c r="L306" s="69"/>
      <c r="M306" s="69"/>
      <c r="N306" s="12">
        <f t="shared" si="42"/>
        <v>0</v>
      </c>
      <c r="O306" s="12">
        <f t="shared" si="43"/>
        <v>0</v>
      </c>
      <c r="P306" s="12">
        <f t="shared" si="44"/>
        <v>0</v>
      </c>
      <c r="U306" s="69"/>
      <c r="V306" s="8"/>
      <c r="W306" s="8"/>
      <c r="X306" s="96">
        <f t="shared" si="39"/>
        <v>0</v>
      </c>
      <c r="Y306" s="12">
        <f t="shared" si="40"/>
        <v>0</v>
      </c>
      <c r="Z306" s="12">
        <f t="shared" si="41"/>
        <v>0</v>
      </c>
    </row>
    <row r="307" spans="1:26" ht="15.75" hidden="1" customHeight="1" x14ac:dyDescent="0.2">
      <c r="A307" s="10" t="s">
        <v>44</v>
      </c>
      <c r="B307" s="111"/>
      <c r="C307" s="16" t="s">
        <v>13</v>
      </c>
      <c r="D307" s="16" t="s">
        <v>12</v>
      </c>
      <c r="E307" s="87">
        <v>244</v>
      </c>
      <c r="F307" s="16" t="s">
        <v>11</v>
      </c>
      <c r="G307" s="87">
        <v>342</v>
      </c>
      <c r="H307" s="8"/>
      <c r="I307" s="8"/>
      <c r="J307" s="8"/>
      <c r="K307" s="69"/>
      <c r="L307" s="69"/>
      <c r="M307" s="69"/>
      <c r="N307" s="12">
        <f t="shared" si="42"/>
        <v>0</v>
      </c>
      <c r="O307" s="12">
        <f t="shared" si="43"/>
        <v>0</v>
      </c>
      <c r="P307" s="12">
        <f t="shared" si="44"/>
        <v>0</v>
      </c>
      <c r="U307" s="69"/>
      <c r="V307" s="8"/>
      <c r="W307" s="8"/>
      <c r="X307" s="96">
        <f t="shared" si="39"/>
        <v>0</v>
      </c>
      <c r="Y307" s="12">
        <f t="shared" si="40"/>
        <v>0</v>
      </c>
      <c r="Z307" s="12">
        <f t="shared" si="41"/>
        <v>0</v>
      </c>
    </row>
    <row r="308" spans="1:26" x14ac:dyDescent="0.2">
      <c r="A308" s="10" t="s">
        <v>43</v>
      </c>
      <c r="B308" s="111"/>
      <c r="C308" s="16" t="s">
        <v>13</v>
      </c>
      <c r="D308" s="16" t="s">
        <v>12</v>
      </c>
      <c r="E308" s="87">
        <v>244</v>
      </c>
      <c r="F308" s="16" t="s">
        <v>11</v>
      </c>
      <c r="G308" s="87">
        <v>343</v>
      </c>
      <c r="H308" s="8">
        <f>181698+100230-181928</f>
        <v>100000</v>
      </c>
      <c r="I308" s="8">
        <v>281928</v>
      </c>
      <c r="J308" s="8">
        <v>281928</v>
      </c>
      <c r="K308" s="69">
        <v>281928</v>
      </c>
      <c r="L308" s="69">
        <v>281928</v>
      </c>
      <c r="M308" s="69">
        <v>281928</v>
      </c>
      <c r="N308" s="12">
        <f t="shared" si="42"/>
        <v>-181928</v>
      </c>
      <c r="O308" s="12">
        <f t="shared" si="43"/>
        <v>0</v>
      </c>
      <c r="P308" s="12">
        <f t="shared" si="44"/>
        <v>0</v>
      </c>
      <c r="U308" s="69">
        <v>281928</v>
      </c>
      <c r="V308" s="8">
        <v>281928</v>
      </c>
      <c r="W308" s="8">
        <v>281928</v>
      </c>
      <c r="X308" s="97">
        <f t="shared" si="39"/>
        <v>-181928</v>
      </c>
      <c r="Y308" s="12">
        <f t="shared" si="40"/>
        <v>0</v>
      </c>
      <c r="Z308" s="12">
        <f t="shared" si="41"/>
        <v>0</v>
      </c>
    </row>
    <row r="309" spans="1:26" x14ac:dyDescent="0.2">
      <c r="A309" s="10" t="s">
        <v>42</v>
      </c>
      <c r="B309" s="111"/>
      <c r="C309" s="16" t="s">
        <v>13</v>
      </c>
      <c r="D309" s="16" t="s">
        <v>12</v>
      </c>
      <c r="E309" s="87">
        <v>244</v>
      </c>
      <c r="F309" s="16" t="s">
        <v>11</v>
      </c>
      <c r="G309" s="87">
        <v>344</v>
      </c>
      <c r="H309" s="8">
        <v>55530</v>
      </c>
      <c r="I309" s="8">
        <v>152600</v>
      </c>
      <c r="J309" s="8">
        <v>152600</v>
      </c>
      <c r="K309" s="69">
        <v>152600</v>
      </c>
      <c r="L309" s="69">
        <v>152600</v>
      </c>
      <c r="M309" s="69">
        <v>152600</v>
      </c>
      <c r="N309" s="12">
        <f t="shared" si="42"/>
        <v>-97070</v>
      </c>
      <c r="O309" s="12">
        <f t="shared" si="43"/>
        <v>0</v>
      </c>
      <c r="P309" s="12">
        <f t="shared" si="44"/>
        <v>0</v>
      </c>
      <c r="U309" s="69">
        <v>600310.57999999996</v>
      </c>
      <c r="V309" s="8">
        <v>152600</v>
      </c>
      <c r="W309" s="8">
        <v>152600</v>
      </c>
      <c r="X309" s="97">
        <f t="shared" si="39"/>
        <v>-544780.57999999996</v>
      </c>
      <c r="Y309" s="12">
        <f t="shared" si="40"/>
        <v>0</v>
      </c>
      <c r="Z309" s="12">
        <f t="shared" si="41"/>
        <v>0</v>
      </c>
    </row>
    <row r="310" spans="1:26" ht="15.75" hidden="1" customHeight="1" x14ac:dyDescent="0.2">
      <c r="A310" s="10" t="s">
        <v>41</v>
      </c>
      <c r="B310" s="111"/>
      <c r="C310" s="16" t="s">
        <v>13</v>
      </c>
      <c r="D310" s="16" t="s">
        <v>12</v>
      </c>
      <c r="E310" s="87">
        <v>244</v>
      </c>
      <c r="F310" s="16" t="s">
        <v>11</v>
      </c>
      <c r="G310" s="87">
        <v>345</v>
      </c>
      <c r="H310" s="8"/>
      <c r="I310" s="8"/>
      <c r="J310" s="8"/>
      <c r="K310" s="69"/>
      <c r="L310" s="69"/>
      <c r="M310" s="69"/>
      <c r="N310" s="12">
        <f t="shared" si="42"/>
        <v>0</v>
      </c>
      <c r="O310" s="12">
        <f t="shared" si="43"/>
        <v>0</v>
      </c>
      <c r="P310" s="12">
        <f t="shared" si="44"/>
        <v>0</v>
      </c>
      <c r="U310" s="69"/>
      <c r="V310" s="8"/>
      <c r="W310" s="8"/>
      <c r="X310" s="96">
        <f t="shared" si="39"/>
        <v>0</v>
      </c>
      <c r="Y310" s="12">
        <f t="shared" si="40"/>
        <v>0</v>
      </c>
      <c r="Z310" s="12">
        <f t="shared" si="41"/>
        <v>0</v>
      </c>
    </row>
    <row r="311" spans="1:26" x14ac:dyDescent="0.2">
      <c r="A311" s="10" t="s">
        <v>40</v>
      </c>
      <c r="B311" s="111"/>
      <c r="C311" s="16" t="s">
        <v>13</v>
      </c>
      <c r="D311" s="16" t="s">
        <v>12</v>
      </c>
      <c r="E311" s="87">
        <v>244</v>
      </c>
      <c r="F311" s="16" t="s">
        <v>11</v>
      </c>
      <c r="G311" s="87">
        <v>346</v>
      </c>
      <c r="H311" s="8">
        <f>86204.1-6404.1+124986.4</f>
        <v>204786.4</v>
      </c>
      <c r="I311" s="8">
        <v>86204.1</v>
      </c>
      <c r="J311" s="8">
        <v>86204.1</v>
      </c>
      <c r="K311" s="69">
        <v>86204.1</v>
      </c>
      <c r="L311" s="69">
        <v>86204.1</v>
      </c>
      <c r="M311" s="69">
        <v>86204.1</v>
      </c>
      <c r="N311" s="12">
        <f t="shared" si="42"/>
        <v>118582.29999999999</v>
      </c>
      <c r="O311" s="12">
        <f t="shared" si="43"/>
        <v>0</v>
      </c>
      <c r="P311" s="12">
        <f t="shared" si="44"/>
        <v>0</v>
      </c>
      <c r="U311" s="69">
        <v>86204.1</v>
      </c>
      <c r="V311" s="8">
        <v>86204.1</v>
      </c>
      <c r="W311" s="8">
        <v>86204.1</v>
      </c>
      <c r="X311" s="97">
        <f t="shared" si="39"/>
        <v>118582.29999999999</v>
      </c>
      <c r="Y311" s="12">
        <f t="shared" si="40"/>
        <v>0</v>
      </c>
      <c r="Z311" s="12">
        <f t="shared" si="41"/>
        <v>0</v>
      </c>
    </row>
    <row r="312" spans="1:26" ht="31.5" hidden="1" customHeight="1" x14ac:dyDescent="0.2">
      <c r="A312" s="10" t="s">
        <v>39</v>
      </c>
      <c r="B312" s="111"/>
      <c r="C312" s="16" t="s">
        <v>13</v>
      </c>
      <c r="D312" s="16" t="s">
        <v>12</v>
      </c>
      <c r="E312" s="87">
        <v>244</v>
      </c>
      <c r="F312" s="16" t="s">
        <v>11</v>
      </c>
      <c r="G312" s="87">
        <v>347</v>
      </c>
      <c r="H312" s="8"/>
      <c r="I312" s="8"/>
      <c r="J312" s="8"/>
      <c r="K312" s="69"/>
      <c r="L312" s="69"/>
      <c r="M312" s="69"/>
      <c r="N312" s="12">
        <f t="shared" si="42"/>
        <v>0</v>
      </c>
      <c r="O312" s="12">
        <f t="shared" si="43"/>
        <v>0</v>
      </c>
      <c r="P312" s="12">
        <f t="shared" si="44"/>
        <v>0</v>
      </c>
      <c r="U312" s="69"/>
      <c r="V312" s="8"/>
      <c r="W312" s="8"/>
      <c r="X312" s="96">
        <f t="shared" si="39"/>
        <v>0</v>
      </c>
      <c r="Y312" s="12">
        <f t="shared" si="40"/>
        <v>0</v>
      </c>
      <c r="Z312" s="12">
        <f t="shared" si="41"/>
        <v>0</v>
      </c>
    </row>
    <row r="313" spans="1:26" ht="31.5" hidden="1" customHeight="1" x14ac:dyDescent="0.2">
      <c r="A313" s="10" t="s">
        <v>38</v>
      </c>
      <c r="B313" s="111"/>
      <c r="C313" s="16" t="s">
        <v>13</v>
      </c>
      <c r="D313" s="16" t="s">
        <v>12</v>
      </c>
      <c r="E313" s="87">
        <v>244</v>
      </c>
      <c r="F313" s="16" t="s">
        <v>11</v>
      </c>
      <c r="G313" s="87">
        <v>349</v>
      </c>
      <c r="H313" s="8"/>
      <c r="I313" s="8"/>
      <c r="J313" s="8"/>
      <c r="K313" s="69"/>
      <c r="L313" s="69"/>
      <c r="M313" s="69"/>
      <c r="N313" s="12">
        <f t="shared" si="42"/>
        <v>0</v>
      </c>
      <c r="O313" s="12">
        <f t="shared" si="43"/>
        <v>0</v>
      </c>
      <c r="P313" s="12">
        <f t="shared" si="44"/>
        <v>0</v>
      </c>
      <c r="U313" s="69"/>
      <c r="V313" s="8"/>
      <c r="W313" s="8"/>
      <c r="X313" s="96">
        <f t="shared" si="39"/>
        <v>0</v>
      </c>
      <c r="Y313" s="12">
        <f t="shared" si="40"/>
        <v>0</v>
      </c>
      <c r="Z313" s="12">
        <f t="shared" si="41"/>
        <v>0</v>
      </c>
    </row>
    <row r="314" spans="1:26" ht="47.25" hidden="1" customHeight="1" x14ac:dyDescent="0.2">
      <c r="A314" s="10" t="s">
        <v>37</v>
      </c>
      <c r="B314" s="111"/>
      <c r="C314" s="16" t="s">
        <v>13</v>
      </c>
      <c r="D314" s="16" t="s">
        <v>12</v>
      </c>
      <c r="E314" s="87">
        <v>244</v>
      </c>
      <c r="F314" s="16" t="s">
        <v>11</v>
      </c>
      <c r="G314" s="87">
        <v>352</v>
      </c>
      <c r="H314" s="8"/>
      <c r="I314" s="8"/>
      <c r="J314" s="8"/>
      <c r="K314" s="69"/>
      <c r="L314" s="69"/>
      <c r="M314" s="69"/>
      <c r="N314" s="12">
        <f t="shared" si="42"/>
        <v>0</v>
      </c>
      <c r="O314" s="12">
        <f t="shared" si="43"/>
        <v>0</v>
      </c>
      <c r="P314" s="12">
        <f t="shared" si="44"/>
        <v>0</v>
      </c>
      <c r="U314" s="69"/>
      <c r="V314" s="8"/>
      <c r="W314" s="8"/>
      <c r="X314" s="96">
        <f t="shared" si="39"/>
        <v>0</v>
      </c>
      <c r="Y314" s="12">
        <f t="shared" si="40"/>
        <v>0</v>
      </c>
      <c r="Z314" s="12">
        <f t="shared" si="41"/>
        <v>0</v>
      </c>
    </row>
    <row r="315" spans="1:26" ht="47.25" hidden="1" customHeight="1" x14ac:dyDescent="0.2">
      <c r="A315" s="10" t="s">
        <v>36</v>
      </c>
      <c r="B315" s="111"/>
      <c r="C315" s="16" t="s">
        <v>13</v>
      </c>
      <c r="D315" s="16" t="s">
        <v>12</v>
      </c>
      <c r="E315" s="87">
        <v>244</v>
      </c>
      <c r="F315" s="16" t="s">
        <v>11</v>
      </c>
      <c r="G315" s="87">
        <v>353</v>
      </c>
      <c r="H315" s="8"/>
      <c r="I315" s="8"/>
      <c r="J315" s="8"/>
      <c r="K315" s="69"/>
      <c r="L315" s="69"/>
      <c r="M315" s="69"/>
      <c r="N315" s="12">
        <f t="shared" si="42"/>
        <v>0</v>
      </c>
      <c r="O315" s="12">
        <f t="shared" si="43"/>
        <v>0</v>
      </c>
      <c r="P315" s="12">
        <f t="shared" si="44"/>
        <v>0</v>
      </c>
      <c r="U315" s="69"/>
      <c r="V315" s="8"/>
      <c r="W315" s="8"/>
      <c r="X315" s="96">
        <f t="shared" si="39"/>
        <v>0</v>
      </c>
      <c r="Y315" s="12">
        <f t="shared" si="40"/>
        <v>0</v>
      </c>
      <c r="Z315" s="12">
        <f t="shared" si="41"/>
        <v>0</v>
      </c>
    </row>
    <row r="316" spans="1:26" ht="15.75" hidden="1" customHeight="1" x14ac:dyDescent="0.2">
      <c r="A316" s="10" t="s">
        <v>28</v>
      </c>
      <c r="B316" s="111"/>
      <c r="C316" s="16" t="s">
        <v>13</v>
      </c>
      <c r="D316" s="16" t="s">
        <v>12</v>
      </c>
      <c r="E316" s="87">
        <v>340</v>
      </c>
      <c r="F316" s="16" t="s">
        <v>11</v>
      </c>
      <c r="G316" s="87"/>
      <c r="H316" s="8"/>
      <c r="I316" s="8"/>
      <c r="J316" s="8"/>
      <c r="K316" s="69"/>
      <c r="L316" s="69"/>
      <c r="M316" s="69"/>
      <c r="N316" s="12">
        <f t="shared" si="42"/>
        <v>0</v>
      </c>
      <c r="O316" s="12">
        <f t="shared" si="43"/>
        <v>0</v>
      </c>
      <c r="P316" s="12">
        <f t="shared" si="44"/>
        <v>0</v>
      </c>
      <c r="U316" s="69"/>
      <c r="V316" s="8"/>
      <c r="W316" s="8"/>
      <c r="X316" s="96">
        <f t="shared" si="39"/>
        <v>0</v>
      </c>
      <c r="Y316" s="12">
        <f t="shared" si="40"/>
        <v>0</v>
      </c>
      <c r="Z316" s="12">
        <f t="shared" si="41"/>
        <v>0</v>
      </c>
    </row>
    <row r="317" spans="1:26" ht="15.75" hidden="1" customHeight="1" x14ac:dyDescent="0.2">
      <c r="A317" s="10" t="s">
        <v>21</v>
      </c>
      <c r="B317" s="111"/>
      <c r="C317" s="16" t="s">
        <v>13</v>
      </c>
      <c r="D317" s="16" t="s">
        <v>12</v>
      </c>
      <c r="E317" s="87"/>
      <c r="F317" s="16" t="s">
        <v>11</v>
      </c>
      <c r="G317" s="87"/>
      <c r="H317" s="8"/>
      <c r="I317" s="8"/>
      <c r="J317" s="8"/>
      <c r="K317" s="69"/>
      <c r="L317" s="69"/>
      <c r="M317" s="69"/>
      <c r="N317" s="12">
        <f t="shared" si="42"/>
        <v>0</v>
      </c>
      <c r="O317" s="12">
        <f t="shared" si="43"/>
        <v>0</v>
      </c>
      <c r="P317" s="12">
        <f t="shared" si="44"/>
        <v>0</v>
      </c>
      <c r="U317" s="69"/>
      <c r="V317" s="8"/>
      <c r="W317" s="8"/>
      <c r="X317" s="96">
        <f t="shared" si="39"/>
        <v>0</v>
      </c>
      <c r="Y317" s="12">
        <f t="shared" si="40"/>
        <v>0</v>
      </c>
      <c r="Z317" s="12">
        <f t="shared" si="41"/>
        <v>0</v>
      </c>
    </row>
    <row r="318" spans="1:26" ht="15.75" hidden="1" customHeight="1" x14ac:dyDescent="0.2">
      <c r="A318" s="14" t="s">
        <v>27</v>
      </c>
      <c r="B318" s="111"/>
      <c r="C318" s="16" t="s">
        <v>13</v>
      </c>
      <c r="D318" s="16" t="s">
        <v>12</v>
      </c>
      <c r="E318" s="87">
        <v>340</v>
      </c>
      <c r="F318" s="16" t="s">
        <v>11</v>
      </c>
      <c r="G318" s="87">
        <v>262</v>
      </c>
      <c r="H318" s="8"/>
      <c r="I318" s="8"/>
      <c r="J318" s="8"/>
      <c r="K318" s="69"/>
      <c r="L318" s="69"/>
      <c r="M318" s="69"/>
      <c r="N318" s="12">
        <f t="shared" si="42"/>
        <v>0</v>
      </c>
      <c r="O318" s="12">
        <f t="shared" si="43"/>
        <v>0</v>
      </c>
      <c r="P318" s="12">
        <f t="shared" si="44"/>
        <v>0</v>
      </c>
      <c r="U318" s="69"/>
      <c r="V318" s="8"/>
      <c r="W318" s="8"/>
      <c r="X318" s="96">
        <f t="shared" si="39"/>
        <v>0</v>
      </c>
      <c r="Y318" s="12">
        <f t="shared" si="40"/>
        <v>0</v>
      </c>
      <c r="Z318" s="12">
        <f t="shared" si="41"/>
        <v>0</v>
      </c>
    </row>
    <row r="319" spans="1:26" ht="15.75" hidden="1" customHeight="1" x14ac:dyDescent="0.2">
      <c r="A319" s="14" t="s">
        <v>10</v>
      </c>
      <c r="B319" s="111"/>
      <c r="C319" s="16" t="s">
        <v>13</v>
      </c>
      <c r="D319" s="16" t="s">
        <v>12</v>
      </c>
      <c r="E319" s="87">
        <v>340</v>
      </c>
      <c r="F319" s="16" t="s">
        <v>11</v>
      </c>
      <c r="G319" s="87">
        <v>296</v>
      </c>
      <c r="H319" s="8"/>
      <c r="I319" s="8"/>
      <c r="J319" s="8"/>
      <c r="K319" s="69"/>
      <c r="L319" s="69"/>
      <c r="M319" s="69"/>
      <c r="N319" s="12">
        <f t="shared" si="42"/>
        <v>0</v>
      </c>
      <c r="O319" s="12">
        <f t="shared" si="43"/>
        <v>0</v>
      </c>
      <c r="P319" s="12">
        <f t="shared" si="44"/>
        <v>0</v>
      </c>
      <c r="U319" s="69"/>
      <c r="V319" s="8"/>
      <c r="W319" s="8"/>
      <c r="X319" s="96">
        <f t="shared" si="39"/>
        <v>0</v>
      </c>
      <c r="Y319" s="12">
        <f t="shared" si="40"/>
        <v>0</v>
      </c>
      <c r="Z319" s="12">
        <f t="shared" si="41"/>
        <v>0</v>
      </c>
    </row>
    <row r="320" spans="1:26" ht="47.25" hidden="1" customHeight="1" x14ac:dyDescent="0.2">
      <c r="A320" s="10" t="s">
        <v>68</v>
      </c>
      <c r="B320" s="111"/>
      <c r="C320" s="16" t="s">
        <v>13</v>
      </c>
      <c r="D320" s="16" t="s">
        <v>12</v>
      </c>
      <c r="E320" s="87" t="s">
        <v>0</v>
      </c>
      <c r="F320" s="16" t="s">
        <v>11</v>
      </c>
      <c r="G320" s="87" t="s">
        <v>0</v>
      </c>
      <c r="H320" s="8"/>
      <c r="I320" s="8"/>
      <c r="J320" s="8"/>
      <c r="K320" s="69"/>
      <c r="L320" s="69"/>
      <c r="M320" s="69"/>
      <c r="N320" s="12">
        <f t="shared" si="42"/>
        <v>0</v>
      </c>
      <c r="O320" s="12">
        <f t="shared" si="43"/>
        <v>0</v>
      </c>
      <c r="P320" s="12">
        <f t="shared" si="44"/>
        <v>0</v>
      </c>
      <c r="U320" s="69"/>
      <c r="V320" s="8"/>
      <c r="W320" s="8"/>
      <c r="X320" s="96">
        <f t="shared" si="39"/>
        <v>0</v>
      </c>
      <c r="Y320" s="12">
        <f t="shared" si="40"/>
        <v>0</v>
      </c>
      <c r="Z320" s="12">
        <f t="shared" si="41"/>
        <v>0</v>
      </c>
    </row>
    <row r="321" spans="1:26" ht="15.75" hidden="1" customHeight="1" x14ac:dyDescent="0.2">
      <c r="A321" s="10" t="s">
        <v>21</v>
      </c>
      <c r="B321" s="111"/>
      <c r="C321" s="16" t="s">
        <v>13</v>
      </c>
      <c r="D321" s="16" t="s">
        <v>12</v>
      </c>
      <c r="E321" s="87"/>
      <c r="F321" s="16" t="s">
        <v>11</v>
      </c>
      <c r="G321" s="87"/>
      <c r="H321" s="8"/>
      <c r="I321" s="8"/>
      <c r="J321" s="8"/>
      <c r="K321" s="69"/>
      <c r="L321" s="69"/>
      <c r="M321" s="69"/>
      <c r="N321" s="12">
        <f t="shared" si="42"/>
        <v>0</v>
      </c>
      <c r="O321" s="12">
        <f t="shared" si="43"/>
        <v>0</v>
      </c>
      <c r="P321" s="12">
        <f t="shared" si="44"/>
        <v>0</v>
      </c>
      <c r="U321" s="69"/>
      <c r="V321" s="8"/>
      <c r="W321" s="8"/>
      <c r="X321" s="96">
        <f t="shared" si="39"/>
        <v>0</v>
      </c>
      <c r="Y321" s="12">
        <f t="shared" si="40"/>
        <v>0</v>
      </c>
      <c r="Z321" s="12">
        <f t="shared" si="41"/>
        <v>0</v>
      </c>
    </row>
    <row r="322" spans="1:26" ht="15.75" hidden="1" customHeight="1" x14ac:dyDescent="0.2">
      <c r="A322" s="14" t="s">
        <v>67</v>
      </c>
      <c r="B322" s="111"/>
      <c r="C322" s="16" t="s">
        <v>13</v>
      </c>
      <c r="D322" s="16" t="s">
        <v>12</v>
      </c>
      <c r="E322" s="87">
        <v>110</v>
      </c>
      <c r="F322" s="16" t="s">
        <v>11</v>
      </c>
      <c r="G322" s="87"/>
      <c r="H322" s="8"/>
      <c r="I322" s="8"/>
      <c r="J322" s="8"/>
      <c r="K322" s="69"/>
      <c r="L322" s="69"/>
      <c r="M322" s="69"/>
      <c r="N322" s="12">
        <f t="shared" si="42"/>
        <v>0</v>
      </c>
      <c r="O322" s="12">
        <f t="shared" si="43"/>
        <v>0</v>
      </c>
      <c r="P322" s="12">
        <f t="shared" si="44"/>
        <v>0</v>
      </c>
      <c r="U322" s="69"/>
      <c r="V322" s="8"/>
      <c r="W322" s="8"/>
      <c r="X322" s="96">
        <f t="shared" si="39"/>
        <v>0</v>
      </c>
      <c r="Y322" s="12">
        <f t="shared" si="40"/>
        <v>0</v>
      </c>
      <c r="Z322" s="12">
        <f t="shared" si="41"/>
        <v>0</v>
      </c>
    </row>
    <row r="323" spans="1:26" ht="15.75" hidden="1" customHeight="1" x14ac:dyDescent="0.2">
      <c r="A323" s="14" t="s">
        <v>21</v>
      </c>
      <c r="B323" s="111"/>
      <c r="C323" s="16" t="s">
        <v>13</v>
      </c>
      <c r="D323" s="16" t="s">
        <v>12</v>
      </c>
      <c r="E323" s="87"/>
      <c r="F323" s="16" t="s">
        <v>11</v>
      </c>
      <c r="G323" s="87"/>
      <c r="H323" s="8"/>
      <c r="I323" s="8"/>
      <c r="J323" s="8"/>
      <c r="K323" s="69"/>
      <c r="L323" s="69"/>
      <c r="M323" s="69"/>
      <c r="N323" s="12">
        <f t="shared" si="42"/>
        <v>0</v>
      </c>
      <c r="O323" s="12">
        <f t="shared" si="43"/>
        <v>0</v>
      </c>
      <c r="P323" s="12">
        <f t="shared" si="44"/>
        <v>0</v>
      </c>
      <c r="U323" s="69"/>
      <c r="V323" s="8"/>
      <c r="W323" s="8"/>
      <c r="X323" s="96">
        <f t="shared" si="39"/>
        <v>0</v>
      </c>
      <c r="Y323" s="12">
        <f t="shared" si="40"/>
        <v>0</v>
      </c>
      <c r="Z323" s="12">
        <f t="shared" si="41"/>
        <v>0</v>
      </c>
    </row>
    <row r="324" spans="1:26" ht="15.75" hidden="1" customHeight="1" x14ac:dyDescent="0.2">
      <c r="A324" s="14" t="s">
        <v>66</v>
      </c>
      <c r="B324" s="111"/>
      <c r="C324" s="16" t="s">
        <v>13</v>
      </c>
      <c r="D324" s="16" t="s">
        <v>12</v>
      </c>
      <c r="E324" s="87">
        <v>111</v>
      </c>
      <c r="F324" s="16" t="s">
        <v>11</v>
      </c>
      <c r="G324" s="87"/>
      <c r="H324" s="8"/>
      <c r="I324" s="8"/>
      <c r="J324" s="8"/>
      <c r="K324" s="69"/>
      <c r="L324" s="69"/>
      <c r="M324" s="69"/>
      <c r="N324" s="12">
        <f t="shared" si="42"/>
        <v>0</v>
      </c>
      <c r="O324" s="12">
        <f t="shared" si="43"/>
        <v>0</v>
      </c>
      <c r="P324" s="12">
        <f t="shared" si="44"/>
        <v>0</v>
      </c>
      <c r="U324" s="69"/>
      <c r="V324" s="8"/>
      <c r="W324" s="8"/>
      <c r="X324" s="96">
        <f t="shared" si="39"/>
        <v>0</v>
      </c>
      <c r="Y324" s="12">
        <f t="shared" si="40"/>
        <v>0</v>
      </c>
      <c r="Z324" s="12">
        <f t="shared" si="41"/>
        <v>0</v>
      </c>
    </row>
    <row r="325" spans="1:26" ht="15.75" hidden="1" customHeight="1" x14ac:dyDescent="0.2">
      <c r="A325" s="14" t="s">
        <v>65</v>
      </c>
      <c r="B325" s="111"/>
      <c r="C325" s="16" t="s">
        <v>13</v>
      </c>
      <c r="D325" s="16" t="s">
        <v>12</v>
      </c>
      <c r="E325" s="87">
        <v>111</v>
      </c>
      <c r="F325" s="16" t="s">
        <v>11</v>
      </c>
      <c r="G325" s="87">
        <v>211</v>
      </c>
      <c r="H325" s="8"/>
      <c r="I325" s="8"/>
      <c r="J325" s="8"/>
      <c r="K325" s="69"/>
      <c r="L325" s="69"/>
      <c r="M325" s="69"/>
      <c r="N325" s="12">
        <f t="shared" si="42"/>
        <v>0</v>
      </c>
      <c r="O325" s="12">
        <f t="shared" si="43"/>
        <v>0</v>
      </c>
      <c r="P325" s="12">
        <f t="shared" si="44"/>
        <v>0</v>
      </c>
      <c r="U325" s="69"/>
      <c r="V325" s="8"/>
      <c r="W325" s="8"/>
      <c r="X325" s="96">
        <f t="shared" si="39"/>
        <v>0</v>
      </c>
      <c r="Y325" s="12">
        <f t="shared" si="40"/>
        <v>0</v>
      </c>
      <c r="Z325" s="12">
        <f t="shared" si="41"/>
        <v>0</v>
      </c>
    </row>
    <row r="326" spans="1:26" ht="15.75" hidden="1" customHeight="1" x14ac:dyDescent="0.2">
      <c r="A326" s="14" t="s">
        <v>58</v>
      </c>
      <c r="B326" s="111"/>
      <c r="C326" s="16" t="s">
        <v>13</v>
      </c>
      <c r="D326" s="16" t="s">
        <v>12</v>
      </c>
      <c r="E326" s="87">
        <v>111</v>
      </c>
      <c r="F326" s="16" t="s">
        <v>11</v>
      </c>
      <c r="G326" s="87">
        <v>266</v>
      </c>
      <c r="H326" s="8"/>
      <c r="I326" s="8"/>
      <c r="J326" s="8"/>
      <c r="K326" s="69"/>
      <c r="L326" s="69"/>
      <c r="M326" s="69"/>
      <c r="N326" s="12">
        <f t="shared" si="42"/>
        <v>0</v>
      </c>
      <c r="O326" s="12">
        <f t="shared" si="43"/>
        <v>0</v>
      </c>
      <c r="P326" s="12">
        <f t="shared" si="44"/>
        <v>0</v>
      </c>
      <c r="U326" s="69"/>
      <c r="V326" s="8"/>
      <c r="W326" s="8"/>
      <c r="X326" s="96">
        <f t="shared" si="39"/>
        <v>0</v>
      </c>
      <c r="Y326" s="12">
        <f t="shared" si="40"/>
        <v>0</v>
      </c>
      <c r="Z326" s="12">
        <f t="shared" si="41"/>
        <v>0</v>
      </c>
    </row>
    <row r="327" spans="1:26" ht="31.5" hidden="1" customHeight="1" x14ac:dyDescent="0.2">
      <c r="A327" s="14" t="s">
        <v>64</v>
      </c>
      <c r="B327" s="111"/>
      <c r="C327" s="16" t="s">
        <v>13</v>
      </c>
      <c r="D327" s="16" t="s">
        <v>12</v>
      </c>
      <c r="E327" s="87">
        <v>112</v>
      </c>
      <c r="F327" s="16" t="s">
        <v>11</v>
      </c>
      <c r="G327" s="87"/>
      <c r="H327" s="8"/>
      <c r="I327" s="8"/>
      <c r="J327" s="8"/>
      <c r="K327" s="69"/>
      <c r="L327" s="69"/>
      <c r="M327" s="69"/>
      <c r="N327" s="12">
        <f t="shared" si="42"/>
        <v>0</v>
      </c>
      <c r="O327" s="12">
        <f t="shared" si="43"/>
        <v>0</v>
      </c>
      <c r="P327" s="12">
        <f t="shared" si="44"/>
        <v>0</v>
      </c>
      <c r="U327" s="69"/>
      <c r="V327" s="8"/>
      <c r="W327" s="8"/>
      <c r="X327" s="96">
        <f t="shared" si="39"/>
        <v>0</v>
      </c>
      <c r="Y327" s="12">
        <f t="shared" si="40"/>
        <v>0</v>
      </c>
      <c r="Z327" s="12">
        <f t="shared" si="41"/>
        <v>0</v>
      </c>
    </row>
    <row r="328" spans="1:26" ht="15.75" hidden="1" customHeight="1" x14ac:dyDescent="0.2">
      <c r="A328" s="14" t="s">
        <v>25</v>
      </c>
      <c r="B328" s="111"/>
      <c r="C328" s="16" t="s">
        <v>13</v>
      </c>
      <c r="D328" s="16" t="s">
        <v>12</v>
      </c>
      <c r="E328" s="87">
        <v>112</v>
      </c>
      <c r="F328" s="16" t="s">
        <v>11</v>
      </c>
      <c r="G328" s="87">
        <v>212</v>
      </c>
      <c r="H328" s="8"/>
      <c r="I328" s="8"/>
      <c r="J328" s="8"/>
      <c r="K328" s="69"/>
      <c r="L328" s="69"/>
      <c r="M328" s="69"/>
      <c r="N328" s="12">
        <f t="shared" si="42"/>
        <v>0</v>
      </c>
      <c r="O328" s="12">
        <f t="shared" si="43"/>
        <v>0</v>
      </c>
      <c r="P328" s="12">
        <f t="shared" si="44"/>
        <v>0</v>
      </c>
      <c r="U328" s="69"/>
      <c r="V328" s="8"/>
      <c r="W328" s="8"/>
      <c r="X328" s="96">
        <f t="shared" si="39"/>
        <v>0</v>
      </c>
      <c r="Y328" s="12">
        <f t="shared" si="40"/>
        <v>0</v>
      </c>
      <c r="Z328" s="12">
        <f t="shared" si="41"/>
        <v>0</v>
      </c>
    </row>
    <row r="329" spans="1:26" ht="15.75" hidden="1" customHeight="1" x14ac:dyDescent="0.2">
      <c r="A329" s="14" t="s">
        <v>63</v>
      </c>
      <c r="B329" s="111"/>
      <c r="C329" s="16" t="s">
        <v>13</v>
      </c>
      <c r="D329" s="16" t="s">
        <v>12</v>
      </c>
      <c r="E329" s="87">
        <v>112</v>
      </c>
      <c r="F329" s="16" t="s">
        <v>11</v>
      </c>
      <c r="G329" s="87">
        <v>214</v>
      </c>
      <c r="H329" s="8"/>
      <c r="I329" s="8"/>
      <c r="J329" s="8"/>
      <c r="K329" s="69"/>
      <c r="L329" s="69"/>
      <c r="M329" s="69"/>
      <c r="N329" s="12">
        <f t="shared" si="42"/>
        <v>0</v>
      </c>
      <c r="O329" s="12">
        <f t="shared" si="43"/>
        <v>0</v>
      </c>
      <c r="P329" s="12">
        <f t="shared" si="44"/>
        <v>0</v>
      </c>
      <c r="U329" s="69"/>
      <c r="V329" s="8"/>
      <c r="W329" s="8"/>
      <c r="X329" s="96">
        <f t="shared" si="39"/>
        <v>0</v>
      </c>
      <c r="Y329" s="12">
        <f t="shared" si="40"/>
        <v>0</v>
      </c>
      <c r="Z329" s="12">
        <f t="shared" si="41"/>
        <v>0</v>
      </c>
    </row>
    <row r="330" spans="1:26" ht="15.75" hidden="1" customHeight="1" x14ac:dyDescent="0.2">
      <c r="A330" s="14" t="s">
        <v>54</v>
      </c>
      <c r="B330" s="111"/>
      <c r="C330" s="16" t="s">
        <v>13</v>
      </c>
      <c r="D330" s="16" t="s">
        <v>12</v>
      </c>
      <c r="E330" s="87">
        <v>112</v>
      </c>
      <c r="F330" s="16" t="s">
        <v>11</v>
      </c>
      <c r="G330" s="87">
        <v>222</v>
      </c>
      <c r="H330" s="8"/>
      <c r="I330" s="8"/>
      <c r="J330" s="8"/>
      <c r="K330" s="69"/>
      <c r="L330" s="69"/>
      <c r="M330" s="69"/>
      <c r="N330" s="12">
        <f t="shared" si="42"/>
        <v>0</v>
      </c>
      <c r="O330" s="12">
        <f t="shared" si="43"/>
        <v>0</v>
      </c>
      <c r="P330" s="12">
        <f t="shared" si="44"/>
        <v>0</v>
      </c>
      <c r="U330" s="69"/>
      <c r="V330" s="8"/>
      <c r="W330" s="8"/>
      <c r="X330" s="96">
        <f t="shared" si="39"/>
        <v>0</v>
      </c>
      <c r="Y330" s="12">
        <f t="shared" si="40"/>
        <v>0</v>
      </c>
      <c r="Z330" s="12">
        <f t="shared" si="41"/>
        <v>0</v>
      </c>
    </row>
    <row r="331" spans="1:26" ht="15.75" hidden="1" customHeight="1" x14ac:dyDescent="0.2">
      <c r="A331" s="14" t="s">
        <v>50</v>
      </c>
      <c r="B331" s="111"/>
      <c r="C331" s="16" t="s">
        <v>13</v>
      </c>
      <c r="D331" s="16" t="s">
        <v>12</v>
      </c>
      <c r="E331" s="87">
        <v>112</v>
      </c>
      <c r="F331" s="16" t="s">
        <v>11</v>
      </c>
      <c r="G331" s="87">
        <v>226</v>
      </c>
      <c r="H331" s="8"/>
      <c r="I331" s="8"/>
      <c r="J331" s="8"/>
      <c r="K331" s="69"/>
      <c r="L331" s="69"/>
      <c r="M331" s="69"/>
      <c r="N331" s="12">
        <f t="shared" si="42"/>
        <v>0</v>
      </c>
      <c r="O331" s="12">
        <f t="shared" si="43"/>
        <v>0</v>
      </c>
      <c r="P331" s="12">
        <f t="shared" si="44"/>
        <v>0</v>
      </c>
      <c r="U331" s="69"/>
      <c r="V331" s="8"/>
      <c r="W331" s="8"/>
      <c r="X331" s="96">
        <f t="shared" ref="X331:X394" si="47">H331-U331</f>
        <v>0</v>
      </c>
      <c r="Y331" s="12">
        <f t="shared" si="40"/>
        <v>0</v>
      </c>
      <c r="Z331" s="12">
        <f t="shared" si="41"/>
        <v>0</v>
      </c>
    </row>
    <row r="332" spans="1:26" ht="15.75" hidden="1" customHeight="1" x14ac:dyDescent="0.2">
      <c r="A332" s="14" t="s">
        <v>58</v>
      </c>
      <c r="B332" s="111"/>
      <c r="C332" s="16" t="s">
        <v>13</v>
      </c>
      <c r="D332" s="16" t="s">
        <v>12</v>
      </c>
      <c r="E332" s="87">
        <v>112</v>
      </c>
      <c r="F332" s="16" t="s">
        <v>11</v>
      </c>
      <c r="G332" s="87">
        <v>266</v>
      </c>
      <c r="H332" s="8"/>
      <c r="I332" s="8"/>
      <c r="J332" s="8"/>
      <c r="K332" s="69"/>
      <c r="L332" s="69"/>
      <c r="M332" s="69"/>
      <c r="N332" s="12">
        <f t="shared" si="42"/>
        <v>0</v>
      </c>
      <c r="O332" s="12">
        <f t="shared" si="43"/>
        <v>0</v>
      </c>
      <c r="P332" s="12">
        <f t="shared" si="44"/>
        <v>0</v>
      </c>
      <c r="U332" s="69"/>
      <c r="V332" s="8"/>
      <c r="W332" s="8"/>
      <c r="X332" s="96">
        <f t="shared" si="47"/>
        <v>0</v>
      </c>
      <c r="Y332" s="12">
        <f t="shared" si="40"/>
        <v>0</v>
      </c>
      <c r="Z332" s="12">
        <f t="shared" si="41"/>
        <v>0</v>
      </c>
    </row>
    <row r="333" spans="1:26" ht="15.75" hidden="1" customHeight="1" x14ac:dyDescent="0.2">
      <c r="A333" s="14" t="s">
        <v>62</v>
      </c>
      <c r="B333" s="111"/>
      <c r="C333" s="16" t="s">
        <v>13</v>
      </c>
      <c r="D333" s="16" t="s">
        <v>12</v>
      </c>
      <c r="E333" s="87">
        <v>112</v>
      </c>
      <c r="F333" s="16" t="s">
        <v>11</v>
      </c>
      <c r="G333" s="87">
        <v>267</v>
      </c>
      <c r="H333" s="8"/>
      <c r="I333" s="8"/>
      <c r="J333" s="8"/>
      <c r="K333" s="69"/>
      <c r="L333" s="69"/>
      <c r="M333" s="69"/>
      <c r="N333" s="12">
        <f t="shared" si="42"/>
        <v>0</v>
      </c>
      <c r="O333" s="12">
        <f t="shared" si="43"/>
        <v>0</v>
      </c>
      <c r="P333" s="12">
        <f t="shared" si="44"/>
        <v>0</v>
      </c>
      <c r="U333" s="69"/>
      <c r="V333" s="8"/>
      <c r="W333" s="8"/>
      <c r="X333" s="96">
        <f t="shared" si="47"/>
        <v>0</v>
      </c>
      <c r="Y333" s="12">
        <f t="shared" si="40"/>
        <v>0</v>
      </c>
      <c r="Z333" s="12">
        <f t="shared" si="41"/>
        <v>0</v>
      </c>
    </row>
    <row r="334" spans="1:26" ht="47.25" hidden="1" customHeight="1" x14ac:dyDescent="0.2">
      <c r="A334" s="14" t="s">
        <v>61</v>
      </c>
      <c r="B334" s="111"/>
      <c r="C334" s="16" t="s">
        <v>13</v>
      </c>
      <c r="D334" s="16" t="s">
        <v>12</v>
      </c>
      <c r="E334" s="87">
        <v>113</v>
      </c>
      <c r="F334" s="16" t="s">
        <v>11</v>
      </c>
      <c r="G334" s="87"/>
      <c r="H334" s="8"/>
      <c r="I334" s="8"/>
      <c r="J334" s="8"/>
      <c r="K334" s="69"/>
      <c r="L334" s="69"/>
      <c r="M334" s="69"/>
      <c r="N334" s="12">
        <f t="shared" si="42"/>
        <v>0</v>
      </c>
      <c r="O334" s="12">
        <f t="shared" si="43"/>
        <v>0</v>
      </c>
      <c r="P334" s="12">
        <f t="shared" si="44"/>
        <v>0</v>
      </c>
      <c r="U334" s="69"/>
      <c r="V334" s="8"/>
      <c r="W334" s="8"/>
      <c r="X334" s="96">
        <f t="shared" si="47"/>
        <v>0</v>
      </c>
      <c r="Y334" s="12">
        <f t="shared" si="40"/>
        <v>0</v>
      </c>
      <c r="Z334" s="12">
        <f t="shared" si="41"/>
        <v>0</v>
      </c>
    </row>
    <row r="335" spans="1:26" ht="15.75" hidden="1" customHeight="1" x14ac:dyDescent="0.2">
      <c r="A335" s="14" t="s">
        <v>50</v>
      </c>
      <c r="B335" s="111"/>
      <c r="C335" s="16" t="s">
        <v>13</v>
      </c>
      <c r="D335" s="16" t="s">
        <v>12</v>
      </c>
      <c r="E335" s="87">
        <v>113</v>
      </c>
      <c r="F335" s="16" t="s">
        <v>11</v>
      </c>
      <c r="G335" s="87">
        <v>226</v>
      </c>
      <c r="H335" s="8"/>
      <c r="I335" s="8"/>
      <c r="J335" s="8"/>
      <c r="K335" s="69"/>
      <c r="L335" s="69"/>
      <c r="M335" s="69"/>
      <c r="N335" s="12">
        <f t="shared" si="42"/>
        <v>0</v>
      </c>
      <c r="O335" s="12">
        <f t="shared" si="43"/>
        <v>0</v>
      </c>
      <c r="P335" s="12">
        <f t="shared" si="44"/>
        <v>0</v>
      </c>
      <c r="U335" s="69"/>
      <c r="V335" s="8"/>
      <c r="W335" s="8"/>
      <c r="X335" s="96">
        <f t="shared" si="47"/>
        <v>0</v>
      </c>
      <c r="Y335" s="12">
        <f t="shared" si="40"/>
        <v>0</v>
      </c>
      <c r="Z335" s="12">
        <f t="shared" si="41"/>
        <v>0</v>
      </c>
    </row>
    <row r="336" spans="1:26" ht="15.75" hidden="1" customHeight="1" x14ac:dyDescent="0.2">
      <c r="A336" s="14" t="s">
        <v>10</v>
      </c>
      <c r="B336" s="111"/>
      <c r="C336" s="16" t="s">
        <v>13</v>
      </c>
      <c r="D336" s="16" t="s">
        <v>12</v>
      </c>
      <c r="E336" s="87">
        <v>113</v>
      </c>
      <c r="F336" s="16" t="s">
        <v>11</v>
      </c>
      <c r="G336" s="87">
        <v>296</v>
      </c>
      <c r="H336" s="8"/>
      <c r="I336" s="8"/>
      <c r="J336" s="8"/>
      <c r="K336" s="69"/>
      <c r="L336" s="69"/>
      <c r="M336" s="69"/>
      <c r="N336" s="12">
        <f t="shared" si="42"/>
        <v>0</v>
      </c>
      <c r="O336" s="12">
        <f t="shared" si="43"/>
        <v>0</v>
      </c>
      <c r="P336" s="12">
        <f t="shared" si="44"/>
        <v>0</v>
      </c>
      <c r="U336" s="69"/>
      <c r="V336" s="8"/>
      <c r="W336" s="8"/>
      <c r="X336" s="96">
        <f t="shared" si="47"/>
        <v>0</v>
      </c>
      <c r="Y336" s="12">
        <f t="shared" si="40"/>
        <v>0</v>
      </c>
      <c r="Z336" s="12">
        <f t="shared" si="41"/>
        <v>0</v>
      </c>
    </row>
    <row r="337" spans="1:26" ht="47.25" hidden="1" customHeight="1" x14ac:dyDescent="0.2">
      <c r="A337" s="14" t="s">
        <v>60</v>
      </c>
      <c r="B337" s="111"/>
      <c r="C337" s="16" t="s">
        <v>13</v>
      </c>
      <c r="D337" s="16" t="s">
        <v>12</v>
      </c>
      <c r="E337" s="87">
        <v>119</v>
      </c>
      <c r="F337" s="16" t="s">
        <v>11</v>
      </c>
      <c r="G337" s="87"/>
      <c r="H337" s="8"/>
      <c r="I337" s="8"/>
      <c r="J337" s="8"/>
      <c r="K337" s="69"/>
      <c r="L337" s="69"/>
      <c r="M337" s="69"/>
      <c r="N337" s="12">
        <f t="shared" si="42"/>
        <v>0</v>
      </c>
      <c r="O337" s="12">
        <f t="shared" si="43"/>
        <v>0</v>
      </c>
      <c r="P337" s="12">
        <f t="shared" si="44"/>
        <v>0</v>
      </c>
      <c r="U337" s="69"/>
      <c r="V337" s="8"/>
      <c r="W337" s="8"/>
      <c r="X337" s="96">
        <f t="shared" si="47"/>
        <v>0</v>
      </c>
      <c r="Y337" s="12">
        <f t="shared" si="40"/>
        <v>0</v>
      </c>
      <c r="Z337" s="12">
        <f t="shared" si="41"/>
        <v>0</v>
      </c>
    </row>
    <row r="338" spans="1:26" ht="15.75" hidden="1" customHeight="1" x14ac:dyDescent="0.2">
      <c r="A338" s="14" t="s">
        <v>59</v>
      </c>
      <c r="B338" s="111"/>
      <c r="C338" s="16" t="s">
        <v>13</v>
      </c>
      <c r="D338" s="16" t="s">
        <v>12</v>
      </c>
      <c r="E338" s="87">
        <v>119</v>
      </c>
      <c r="F338" s="16" t="s">
        <v>11</v>
      </c>
      <c r="G338" s="87">
        <v>213</v>
      </c>
      <c r="H338" s="8"/>
      <c r="I338" s="8"/>
      <c r="J338" s="8"/>
      <c r="K338" s="69"/>
      <c r="L338" s="69"/>
      <c r="M338" s="69"/>
      <c r="N338" s="12">
        <f t="shared" si="42"/>
        <v>0</v>
      </c>
      <c r="O338" s="12">
        <f t="shared" si="43"/>
        <v>0</v>
      </c>
      <c r="P338" s="12">
        <f t="shared" si="44"/>
        <v>0</v>
      </c>
      <c r="U338" s="69"/>
      <c r="V338" s="8"/>
      <c r="W338" s="8"/>
      <c r="X338" s="96">
        <f t="shared" si="47"/>
        <v>0</v>
      </c>
      <c r="Y338" s="12">
        <f t="shared" si="40"/>
        <v>0</v>
      </c>
      <c r="Z338" s="12">
        <f t="shared" si="41"/>
        <v>0</v>
      </c>
    </row>
    <row r="339" spans="1:26" ht="15.75" hidden="1" customHeight="1" x14ac:dyDescent="0.2">
      <c r="A339" s="14" t="s">
        <v>50</v>
      </c>
      <c r="B339" s="111"/>
      <c r="C339" s="16" t="s">
        <v>13</v>
      </c>
      <c r="D339" s="16" t="s">
        <v>12</v>
      </c>
      <c r="E339" s="87">
        <v>119</v>
      </c>
      <c r="F339" s="16" t="s">
        <v>11</v>
      </c>
      <c r="G339" s="87">
        <v>226</v>
      </c>
      <c r="H339" s="8"/>
      <c r="I339" s="8"/>
      <c r="J339" s="8"/>
      <c r="K339" s="69"/>
      <c r="L339" s="69"/>
      <c r="M339" s="69"/>
      <c r="N339" s="12">
        <f t="shared" si="42"/>
        <v>0</v>
      </c>
      <c r="O339" s="12">
        <f t="shared" si="43"/>
        <v>0</v>
      </c>
      <c r="P339" s="12">
        <f t="shared" si="44"/>
        <v>0</v>
      </c>
      <c r="U339" s="69"/>
      <c r="V339" s="8"/>
      <c r="W339" s="8"/>
      <c r="X339" s="96">
        <f t="shared" si="47"/>
        <v>0</v>
      </c>
      <c r="Y339" s="12">
        <f t="shared" si="40"/>
        <v>0</v>
      </c>
      <c r="Z339" s="12">
        <f t="shared" si="41"/>
        <v>0</v>
      </c>
    </row>
    <row r="340" spans="1:26" ht="15.75" hidden="1" customHeight="1" x14ac:dyDescent="0.2">
      <c r="A340" s="18" t="s">
        <v>58</v>
      </c>
      <c r="B340" s="111"/>
      <c r="C340" s="16" t="s">
        <v>13</v>
      </c>
      <c r="D340" s="16" t="s">
        <v>12</v>
      </c>
      <c r="E340" s="87">
        <v>119</v>
      </c>
      <c r="F340" s="16" t="s">
        <v>11</v>
      </c>
      <c r="G340" s="87">
        <v>266</v>
      </c>
      <c r="H340" s="8"/>
      <c r="I340" s="8"/>
      <c r="J340" s="8"/>
      <c r="K340" s="69"/>
      <c r="L340" s="69"/>
      <c r="M340" s="69"/>
      <c r="N340" s="12">
        <f t="shared" si="42"/>
        <v>0</v>
      </c>
      <c r="O340" s="12">
        <f t="shared" si="43"/>
        <v>0</v>
      </c>
      <c r="P340" s="12">
        <f t="shared" si="44"/>
        <v>0</v>
      </c>
      <c r="U340" s="69"/>
      <c r="V340" s="8"/>
      <c r="W340" s="8"/>
      <c r="X340" s="96">
        <f t="shared" si="47"/>
        <v>0</v>
      </c>
      <c r="Y340" s="12">
        <f t="shared" ref="Y340:Y403" si="48">I340-V340</f>
        <v>0</v>
      </c>
      <c r="Z340" s="12">
        <f t="shared" ref="Z340:Z403" si="49">J340-W340</f>
        <v>0</v>
      </c>
    </row>
    <row r="341" spans="1:26" ht="15.75" hidden="1" customHeight="1" x14ac:dyDescent="0.2">
      <c r="A341" s="10" t="s">
        <v>41</v>
      </c>
      <c r="B341" s="111"/>
      <c r="C341" s="16" t="s">
        <v>13</v>
      </c>
      <c r="D341" s="16" t="s">
        <v>12</v>
      </c>
      <c r="E341" s="87">
        <v>119</v>
      </c>
      <c r="F341" s="16" t="s">
        <v>11</v>
      </c>
      <c r="G341" s="87">
        <v>345</v>
      </c>
      <c r="H341" s="8"/>
      <c r="I341" s="8"/>
      <c r="J341" s="8"/>
      <c r="K341" s="69"/>
      <c r="L341" s="69"/>
      <c r="M341" s="69"/>
      <c r="N341" s="12">
        <f t="shared" si="42"/>
        <v>0</v>
      </c>
      <c r="O341" s="12">
        <f t="shared" si="43"/>
        <v>0</v>
      </c>
      <c r="P341" s="12">
        <f t="shared" si="44"/>
        <v>0</v>
      </c>
      <c r="U341" s="69"/>
      <c r="V341" s="8"/>
      <c r="W341" s="8"/>
      <c r="X341" s="96">
        <f t="shared" si="47"/>
        <v>0</v>
      </c>
      <c r="Y341" s="12">
        <f t="shared" si="48"/>
        <v>0</v>
      </c>
      <c r="Z341" s="12">
        <f t="shared" si="49"/>
        <v>0</v>
      </c>
    </row>
    <row r="342" spans="1:26" ht="15.75" hidden="1" customHeight="1" x14ac:dyDescent="0.2">
      <c r="A342" s="10" t="s">
        <v>40</v>
      </c>
      <c r="B342" s="111"/>
      <c r="C342" s="16" t="s">
        <v>13</v>
      </c>
      <c r="D342" s="16" t="s">
        <v>12</v>
      </c>
      <c r="E342" s="87">
        <v>119</v>
      </c>
      <c r="F342" s="16" t="s">
        <v>11</v>
      </c>
      <c r="G342" s="87">
        <v>346</v>
      </c>
      <c r="H342" s="8"/>
      <c r="I342" s="8"/>
      <c r="J342" s="8"/>
      <c r="K342" s="69"/>
      <c r="L342" s="69"/>
      <c r="M342" s="69"/>
      <c r="N342" s="12">
        <f t="shared" ref="N342:N405" si="50">H342-K342</f>
        <v>0</v>
      </c>
      <c r="O342" s="12">
        <f t="shared" ref="O342:O405" si="51">I342-L342</f>
        <v>0</v>
      </c>
      <c r="P342" s="12">
        <f t="shared" ref="P342:P405" si="52">J342-M342</f>
        <v>0</v>
      </c>
      <c r="U342" s="69"/>
      <c r="V342" s="8"/>
      <c r="W342" s="8"/>
      <c r="X342" s="96">
        <f t="shared" si="47"/>
        <v>0</v>
      </c>
      <c r="Y342" s="12">
        <f t="shared" si="48"/>
        <v>0</v>
      </c>
      <c r="Z342" s="12">
        <f t="shared" si="49"/>
        <v>0</v>
      </c>
    </row>
    <row r="343" spans="1:26" ht="31.5" hidden="1" customHeight="1" x14ac:dyDescent="0.2">
      <c r="A343" s="10" t="s">
        <v>57</v>
      </c>
      <c r="B343" s="111"/>
      <c r="C343" s="16" t="s">
        <v>13</v>
      </c>
      <c r="D343" s="16" t="s">
        <v>12</v>
      </c>
      <c r="E343" s="87">
        <v>243</v>
      </c>
      <c r="F343" s="16" t="s">
        <v>11</v>
      </c>
      <c r="G343" s="87"/>
      <c r="H343" s="8"/>
      <c r="I343" s="8"/>
      <c r="J343" s="8"/>
      <c r="K343" s="69"/>
      <c r="L343" s="69"/>
      <c r="M343" s="69"/>
      <c r="N343" s="12">
        <f t="shared" si="50"/>
        <v>0</v>
      </c>
      <c r="O343" s="12">
        <f t="shared" si="51"/>
        <v>0</v>
      </c>
      <c r="P343" s="12">
        <f t="shared" si="52"/>
        <v>0</v>
      </c>
      <c r="U343" s="69"/>
      <c r="V343" s="8"/>
      <c r="W343" s="8"/>
      <c r="X343" s="96">
        <f t="shared" si="47"/>
        <v>0</v>
      </c>
      <c r="Y343" s="12">
        <f t="shared" si="48"/>
        <v>0</v>
      </c>
      <c r="Z343" s="12">
        <f t="shared" si="49"/>
        <v>0</v>
      </c>
    </row>
    <row r="344" spans="1:26" ht="15.75" hidden="1" customHeight="1" x14ac:dyDescent="0.2">
      <c r="A344" s="10" t="s">
        <v>51</v>
      </c>
      <c r="B344" s="111"/>
      <c r="C344" s="16" t="s">
        <v>13</v>
      </c>
      <c r="D344" s="16" t="s">
        <v>12</v>
      </c>
      <c r="E344" s="87">
        <v>243</v>
      </c>
      <c r="F344" s="16" t="s">
        <v>11</v>
      </c>
      <c r="G344" s="87">
        <v>225</v>
      </c>
      <c r="H344" s="8"/>
      <c r="I344" s="8"/>
      <c r="J344" s="8"/>
      <c r="K344" s="69"/>
      <c r="L344" s="69"/>
      <c r="M344" s="69"/>
      <c r="N344" s="12">
        <f t="shared" si="50"/>
        <v>0</v>
      </c>
      <c r="O344" s="12">
        <f t="shared" si="51"/>
        <v>0</v>
      </c>
      <c r="P344" s="12">
        <f t="shared" si="52"/>
        <v>0</v>
      </c>
      <c r="U344" s="69"/>
      <c r="V344" s="8"/>
      <c r="W344" s="8"/>
      <c r="X344" s="96">
        <f t="shared" si="47"/>
        <v>0</v>
      </c>
      <c r="Y344" s="12">
        <f t="shared" si="48"/>
        <v>0</v>
      </c>
      <c r="Z344" s="12">
        <f t="shared" si="49"/>
        <v>0</v>
      </c>
    </row>
    <row r="345" spans="1:26" ht="15.75" hidden="1" customHeight="1" x14ac:dyDescent="0.2">
      <c r="A345" s="10" t="s">
        <v>50</v>
      </c>
      <c r="B345" s="111"/>
      <c r="C345" s="16" t="s">
        <v>13</v>
      </c>
      <c r="D345" s="16" t="s">
        <v>12</v>
      </c>
      <c r="E345" s="87">
        <v>243</v>
      </c>
      <c r="F345" s="16" t="s">
        <v>11</v>
      </c>
      <c r="G345" s="87">
        <v>226</v>
      </c>
      <c r="H345" s="8"/>
      <c r="I345" s="8"/>
      <c r="J345" s="8"/>
      <c r="K345" s="69"/>
      <c r="L345" s="69"/>
      <c r="M345" s="69"/>
      <c r="N345" s="12">
        <f t="shared" si="50"/>
        <v>0</v>
      </c>
      <c r="O345" s="12">
        <f t="shared" si="51"/>
        <v>0</v>
      </c>
      <c r="P345" s="12">
        <f t="shared" si="52"/>
        <v>0</v>
      </c>
      <c r="U345" s="69"/>
      <c r="V345" s="8"/>
      <c r="W345" s="8"/>
      <c r="X345" s="96">
        <f t="shared" si="47"/>
        <v>0</v>
      </c>
      <c r="Y345" s="12">
        <f t="shared" si="48"/>
        <v>0</v>
      </c>
      <c r="Z345" s="12">
        <f t="shared" si="49"/>
        <v>0</v>
      </c>
    </row>
    <row r="346" spans="1:26" ht="15.75" hidden="1" customHeight="1" x14ac:dyDescent="0.2">
      <c r="A346" s="10" t="s">
        <v>48</v>
      </c>
      <c r="B346" s="111"/>
      <c r="C346" s="16" t="s">
        <v>13</v>
      </c>
      <c r="D346" s="16" t="s">
        <v>12</v>
      </c>
      <c r="E346" s="87">
        <v>243</v>
      </c>
      <c r="F346" s="16" t="s">
        <v>11</v>
      </c>
      <c r="G346" s="87">
        <v>228</v>
      </c>
      <c r="H346" s="8"/>
      <c r="I346" s="8"/>
      <c r="J346" s="8"/>
      <c r="K346" s="69"/>
      <c r="L346" s="69"/>
      <c r="M346" s="69"/>
      <c r="N346" s="12">
        <f t="shared" si="50"/>
        <v>0</v>
      </c>
      <c r="O346" s="12">
        <f t="shared" si="51"/>
        <v>0</v>
      </c>
      <c r="P346" s="12">
        <f t="shared" si="52"/>
        <v>0</v>
      </c>
      <c r="U346" s="69"/>
      <c r="V346" s="8"/>
      <c r="W346" s="8"/>
      <c r="X346" s="96">
        <f t="shared" si="47"/>
        <v>0</v>
      </c>
      <c r="Y346" s="12">
        <f t="shared" si="48"/>
        <v>0</v>
      </c>
      <c r="Z346" s="12">
        <f t="shared" si="49"/>
        <v>0</v>
      </c>
    </row>
    <row r="347" spans="1:26" ht="15.75" hidden="1" customHeight="1" x14ac:dyDescent="0.2">
      <c r="A347" s="10" t="s">
        <v>46</v>
      </c>
      <c r="B347" s="111"/>
      <c r="C347" s="16" t="s">
        <v>13</v>
      </c>
      <c r="D347" s="16" t="s">
        <v>12</v>
      </c>
      <c r="E347" s="87">
        <v>243</v>
      </c>
      <c r="F347" s="16" t="s">
        <v>11</v>
      </c>
      <c r="G347" s="87">
        <v>310</v>
      </c>
      <c r="H347" s="8"/>
      <c r="I347" s="8"/>
      <c r="J347" s="8"/>
      <c r="K347" s="69"/>
      <c r="L347" s="69"/>
      <c r="M347" s="69"/>
      <c r="N347" s="12">
        <f t="shared" si="50"/>
        <v>0</v>
      </c>
      <c r="O347" s="12">
        <f t="shared" si="51"/>
        <v>0</v>
      </c>
      <c r="P347" s="12">
        <f t="shared" si="52"/>
        <v>0</v>
      </c>
      <c r="U347" s="69"/>
      <c r="V347" s="8"/>
      <c r="W347" s="8"/>
      <c r="X347" s="96">
        <f t="shared" si="47"/>
        <v>0</v>
      </c>
      <c r="Y347" s="12">
        <f t="shared" si="48"/>
        <v>0</v>
      </c>
      <c r="Z347" s="12">
        <f t="shared" si="49"/>
        <v>0</v>
      </c>
    </row>
    <row r="348" spans="1:26" ht="15.75" hidden="1" customHeight="1" x14ac:dyDescent="0.2">
      <c r="A348" s="10" t="s">
        <v>42</v>
      </c>
      <c r="B348" s="111"/>
      <c r="C348" s="16" t="s">
        <v>13</v>
      </c>
      <c r="D348" s="16" t="s">
        <v>12</v>
      </c>
      <c r="E348" s="87">
        <v>243</v>
      </c>
      <c r="F348" s="16" t="s">
        <v>11</v>
      </c>
      <c r="G348" s="87">
        <v>344</v>
      </c>
      <c r="H348" s="8"/>
      <c r="I348" s="8"/>
      <c r="J348" s="8"/>
      <c r="K348" s="69"/>
      <c r="L348" s="69"/>
      <c r="M348" s="69"/>
      <c r="N348" s="12">
        <f t="shared" si="50"/>
        <v>0</v>
      </c>
      <c r="O348" s="12">
        <f t="shared" si="51"/>
        <v>0</v>
      </c>
      <c r="P348" s="12">
        <f t="shared" si="52"/>
        <v>0</v>
      </c>
      <c r="U348" s="69"/>
      <c r="V348" s="8"/>
      <c r="W348" s="8"/>
      <c r="X348" s="96">
        <f t="shared" si="47"/>
        <v>0</v>
      </c>
      <c r="Y348" s="12">
        <f t="shared" si="48"/>
        <v>0</v>
      </c>
      <c r="Z348" s="12">
        <f t="shared" si="49"/>
        <v>0</v>
      </c>
    </row>
    <row r="349" spans="1:26" ht="15.75" hidden="1" customHeight="1" x14ac:dyDescent="0.2">
      <c r="A349" s="10" t="s">
        <v>40</v>
      </c>
      <c r="B349" s="111"/>
      <c r="C349" s="16" t="s">
        <v>13</v>
      </c>
      <c r="D349" s="16" t="s">
        <v>12</v>
      </c>
      <c r="E349" s="87">
        <v>243</v>
      </c>
      <c r="F349" s="16" t="s">
        <v>11</v>
      </c>
      <c r="G349" s="87">
        <v>346</v>
      </c>
      <c r="H349" s="8"/>
      <c r="I349" s="8"/>
      <c r="J349" s="8"/>
      <c r="K349" s="69"/>
      <c r="L349" s="69"/>
      <c r="M349" s="69"/>
      <c r="N349" s="12">
        <f t="shared" si="50"/>
        <v>0</v>
      </c>
      <c r="O349" s="12">
        <f t="shared" si="51"/>
        <v>0</v>
      </c>
      <c r="P349" s="12">
        <f t="shared" si="52"/>
        <v>0</v>
      </c>
      <c r="U349" s="69"/>
      <c r="V349" s="8"/>
      <c r="W349" s="8"/>
      <c r="X349" s="96">
        <f t="shared" si="47"/>
        <v>0</v>
      </c>
      <c r="Y349" s="12">
        <f t="shared" si="48"/>
        <v>0</v>
      </c>
      <c r="Z349" s="12">
        <f t="shared" si="49"/>
        <v>0</v>
      </c>
    </row>
    <row r="350" spans="1:26" ht="31.5" hidden="1" customHeight="1" x14ac:dyDescent="0.2">
      <c r="A350" s="10" t="s">
        <v>56</v>
      </c>
      <c r="B350" s="111"/>
      <c r="C350" s="16" t="s">
        <v>13</v>
      </c>
      <c r="D350" s="16" t="s">
        <v>12</v>
      </c>
      <c r="E350" s="87">
        <v>244</v>
      </c>
      <c r="F350" s="16" t="s">
        <v>11</v>
      </c>
      <c r="G350" s="87"/>
      <c r="H350" s="8"/>
      <c r="I350" s="8"/>
      <c r="J350" s="8"/>
      <c r="K350" s="69"/>
      <c r="L350" s="69"/>
      <c r="M350" s="69"/>
      <c r="N350" s="12">
        <f t="shared" si="50"/>
        <v>0</v>
      </c>
      <c r="O350" s="12">
        <f t="shared" si="51"/>
        <v>0</v>
      </c>
      <c r="P350" s="12">
        <f t="shared" si="52"/>
        <v>0</v>
      </c>
      <c r="U350" s="69"/>
      <c r="V350" s="8"/>
      <c r="W350" s="8"/>
      <c r="X350" s="96">
        <f t="shared" si="47"/>
        <v>0</v>
      </c>
      <c r="Y350" s="12">
        <f t="shared" si="48"/>
        <v>0</v>
      </c>
      <c r="Z350" s="12">
        <f t="shared" si="49"/>
        <v>0</v>
      </c>
    </row>
    <row r="351" spans="1:26" ht="15.75" hidden="1" customHeight="1" x14ac:dyDescent="0.2">
      <c r="A351" s="10" t="s">
        <v>55</v>
      </c>
      <c r="B351" s="111"/>
      <c r="C351" s="16" t="s">
        <v>13</v>
      </c>
      <c r="D351" s="16" t="s">
        <v>12</v>
      </c>
      <c r="E351" s="87">
        <v>244</v>
      </c>
      <c r="F351" s="16" t="s">
        <v>11</v>
      </c>
      <c r="G351" s="87">
        <v>221</v>
      </c>
      <c r="H351" s="8"/>
      <c r="I351" s="8"/>
      <c r="J351" s="8"/>
      <c r="K351" s="69"/>
      <c r="L351" s="69"/>
      <c r="M351" s="69"/>
      <c r="N351" s="12">
        <f t="shared" si="50"/>
        <v>0</v>
      </c>
      <c r="O351" s="12">
        <f t="shared" si="51"/>
        <v>0</v>
      </c>
      <c r="P351" s="12">
        <f t="shared" si="52"/>
        <v>0</v>
      </c>
      <c r="U351" s="69"/>
      <c r="V351" s="8"/>
      <c r="W351" s="8"/>
      <c r="X351" s="96">
        <f t="shared" si="47"/>
        <v>0</v>
      </c>
      <c r="Y351" s="12">
        <f t="shared" si="48"/>
        <v>0</v>
      </c>
      <c r="Z351" s="12">
        <f t="shared" si="49"/>
        <v>0</v>
      </c>
    </row>
    <row r="352" spans="1:26" ht="15.75" hidden="1" customHeight="1" x14ac:dyDescent="0.2">
      <c r="A352" s="14" t="s">
        <v>54</v>
      </c>
      <c r="B352" s="111"/>
      <c r="C352" s="16" t="s">
        <v>13</v>
      </c>
      <c r="D352" s="16" t="s">
        <v>12</v>
      </c>
      <c r="E352" s="87">
        <v>244</v>
      </c>
      <c r="F352" s="16" t="s">
        <v>11</v>
      </c>
      <c r="G352" s="87">
        <v>222</v>
      </c>
      <c r="H352" s="8"/>
      <c r="I352" s="8"/>
      <c r="J352" s="8"/>
      <c r="K352" s="69"/>
      <c r="L352" s="69"/>
      <c r="M352" s="69"/>
      <c r="N352" s="12">
        <f t="shared" si="50"/>
        <v>0</v>
      </c>
      <c r="O352" s="12">
        <f t="shared" si="51"/>
        <v>0</v>
      </c>
      <c r="P352" s="12">
        <f t="shared" si="52"/>
        <v>0</v>
      </c>
      <c r="U352" s="69"/>
      <c r="V352" s="8"/>
      <c r="W352" s="8"/>
      <c r="X352" s="96">
        <f t="shared" si="47"/>
        <v>0</v>
      </c>
      <c r="Y352" s="12">
        <f t="shared" si="48"/>
        <v>0</v>
      </c>
      <c r="Z352" s="12">
        <f t="shared" si="49"/>
        <v>0</v>
      </c>
    </row>
    <row r="353" spans="1:26" ht="15.75" hidden="1" customHeight="1" x14ac:dyDescent="0.2">
      <c r="A353" s="10" t="s">
        <v>53</v>
      </c>
      <c r="B353" s="111"/>
      <c r="C353" s="16" t="s">
        <v>13</v>
      </c>
      <c r="D353" s="16" t="s">
        <v>12</v>
      </c>
      <c r="E353" s="87">
        <v>244</v>
      </c>
      <c r="F353" s="16" t="s">
        <v>11</v>
      </c>
      <c r="G353" s="87">
        <v>223</v>
      </c>
      <c r="H353" s="8"/>
      <c r="I353" s="8"/>
      <c r="J353" s="8"/>
      <c r="K353" s="69"/>
      <c r="L353" s="69"/>
      <c r="M353" s="69"/>
      <c r="N353" s="12">
        <f t="shared" si="50"/>
        <v>0</v>
      </c>
      <c r="O353" s="12">
        <f t="shared" si="51"/>
        <v>0</v>
      </c>
      <c r="P353" s="12">
        <f t="shared" si="52"/>
        <v>0</v>
      </c>
      <c r="U353" s="69"/>
      <c r="V353" s="8"/>
      <c r="W353" s="8"/>
      <c r="X353" s="96">
        <f t="shared" si="47"/>
        <v>0</v>
      </c>
      <c r="Y353" s="12">
        <f t="shared" si="48"/>
        <v>0</v>
      </c>
      <c r="Z353" s="12">
        <f t="shared" si="49"/>
        <v>0</v>
      </c>
    </row>
    <row r="354" spans="1:26" ht="31.5" hidden="1" customHeight="1" x14ac:dyDescent="0.2">
      <c r="A354" s="10" t="s">
        <v>52</v>
      </c>
      <c r="B354" s="111"/>
      <c r="C354" s="16" t="s">
        <v>13</v>
      </c>
      <c r="D354" s="16" t="s">
        <v>12</v>
      </c>
      <c r="E354" s="87">
        <v>244</v>
      </c>
      <c r="F354" s="16" t="s">
        <v>11</v>
      </c>
      <c r="G354" s="87">
        <v>224</v>
      </c>
      <c r="H354" s="8"/>
      <c r="I354" s="8"/>
      <c r="J354" s="8"/>
      <c r="K354" s="69"/>
      <c r="L354" s="69"/>
      <c r="M354" s="69"/>
      <c r="N354" s="12">
        <f t="shared" si="50"/>
        <v>0</v>
      </c>
      <c r="O354" s="12">
        <f t="shared" si="51"/>
        <v>0</v>
      </c>
      <c r="P354" s="12">
        <f t="shared" si="52"/>
        <v>0</v>
      </c>
      <c r="U354" s="69"/>
      <c r="V354" s="8"/>
      <c r="W354" s="8"/>
      <c r="X354" s="96">
        <f t="shared" si="47"/>
        <v>0</v>
      </c>
      <c r="Y354" s="12">
        <f t="shared" si="48"/>
        <v>0</v>
      </c>
      <c r="Z354" s="12">
        <f t="shared" si="49"/>
        <v>0</v>
      </c>
    </row>
    <row r="355" spans="1:26" ht="15.75" hidden="1" customHeight="1" x14ac:dyDescent="0.2">
      <c r="A355" s="10" t="s">
        <v>51</v>
      </c>
      <c r="B355" s="111"/>
      <c r="C355" s="16" t="s">
        <v>13</v>
      </c>
      <c r="D355" s="16" t="s">
        <v>12</v>
      </c>
      <c r="E355" s="87">
        <v>244</v>
      </c>
      <c r="F355" s="16" t="s">
        <v>11</v>
      </c>
      <c r="G355" s="87">
        <v>225</v>
      </c>
      <c r="H355" s="8"/>
      <c r="I355" s="8"/>
      <c r="J355" s="8"/>
      <c r="K355" s="69"/>
      <c r="L355" s="69"/>
      <c r="M355" s="69"/>
      <c r="N355" s="12">
        <f t="shared" si="50"/>
        <v>0</v>
      </c>
      <c r="O355" s="12">
        <f t="shared" si="51"/>
        <v>0</v>
      </c>
      <c r="P355" s="12">
        <f t="shared" si="52"/>
        <v>0</v>
      </c>
      <c r="U355" s="69"/>
      <c r="V355" s="8"/>
      <c r="W355" s="8"/>
      <c r="X355" s="96">
        <f t="shared" si="47"/>
        <v>0</v>
      </c>
      <c r="Y355" s="12">
        <f t="shared" si="48"/>
        <v>0</v>
      </c>
      <c r="Z355" s="12">
        <f t="shared" si="49"/>
        <v>0</v>
      </c>
    </row>
    <row r="356" spans="1:26" ht="15.75" hidden="1" customHeight="1" x14ac:dyDescent="0.2">
      <c r="A356" s="10" t="s">
        <v>50</v>
      </c>
      <c r="B356" s="111"/>
      <c r="C356" s="16" t="s">
        <v>13</v>
      </c>
      <c r="D356" s="16" t="s">
        <v>12</v>
      </c>
      <c r="E356" s="87">
        <v>244</v>
      </c>
      <c r="F356" s="16" t="s">
        <v>11</v>
      </c>
      <c r="G356" s="87">
        <v>226</v>
      </c>
      <c r="H356" s="8"/>
      <c r="I356" s="8"/>
      <c r="J356" s="8"/>
      <c r="K356" s="69"/>
      <c r="L356" s="69"/>
      <c r="M356" s="69"/>
      <c r="N356" s="12">
        <f t="shared" si="50"/>
        <v>0</v>
      </c>
      <c r="O356" s="12">
        <f t="shared" si="51"/>
        <v>0</v>
      </c>
      <c r="P356" s="12">
        <f t="shared" si="52"/>
        <v>0</v>
      </c>
      <c r="U356" s="69"/>
      <c r="V356" s="8"/>
      <c r="W356" s="8"/>
      <c r="X356" s="96">
        <f t="shared" si="47"/>
        <v>0</v>
      </c>
      <c r="Y356" s="12">
        <f t="shared" si="48"/>
        <v>0</v>
      </c>
      <c r="Z356" s="12">
        <f t="shared" si="49"/>
        <v>0</v>
      </c>
    </row>
    <row r="357" spans="1:26" ht="15.75" hidden="1" customHeight="1" x14ac:dyDescent="0.2">
      <c r="A357" s="14" t="s">
        <v>49</v>
      </c>
      <c r="B357" s="111"/>
      <c r="C357" s="16" t="s">
        <v>13</v>
      </c>
      <c r="D357" s="16" t="s">
        <v>12</v>
      </c>
      <c r="E357" s="87">
        <v>244</v>
      </c>
      <c r="F357" s="16" t="s">
        <v>11</v>
      </c>
      <c r="G357" s="87">
        <v>227</v>
      </c>
      <c r="H357" s="8"/>
      <c r="I357" s="8"/>
      <c r="J357" s="8"/>
      <c r="K357" s="69"/>
      <c r="L357" s="69"/>
      <c r="M357" s="69"/>
      <c r="N357" s="12">
        <f t="shared" si="50"/>
        <v>0</v>
      </c>
      <c r="O357" s="12">
        <f t="shared" si="51"/>
        <v>0</v>
      </c>
      <c r="P357" s="12">
        <f t="shared" si="52"/>
        <v>0</v>
      </c>
      <c r="U357" s="69"/>
      <c r="V357" s="8"/>
      <c r="W357" s="8"/>
      <c r="X357" s="96">
        <f t="shared" si="47"/>
        <v>0</v>
      </c>
      <c r="Y357" s="12">
        <f t="shared" si="48"/>
        <v>0</v>
      </c>
      <c r="Z357" s="12">
        <f t="shared" si="49"/>
        <v>0</v>
      </c>
    </row>
    <row r="358" spans="1:26" ht="15.75" hidden="1" customHeight="1" x14ac:dyDescent="0.2">
      <c r="A358" s="14" t="s">
        <v>48</v>
      </c>
      <c r="B358" s="111"/>
      <c r="C358" s="16" t="s">
        <v>13</v>
      </c>
      <c r="D358" s="16" t="s">
        <v>12</v>
      </c>
      <c r="E358" s="87">
        <v>244</v>
      </c>
      <c r="F358" s="16" t="s">
        <v>11</v>
      </c>
      <c r="G358" s="87">
        <v>228</v>
      </c>
      <c r="H358" s="8"/>
      <c r="I358" s="8"/>
      <c r="J358" s="8"/>
      <c r="K358" s="69"/>
      <c r="L358" s="69"/>
      <c r="M358" s="69"/>
      <c r="N358" s="12">
        <f t="shared" si="50"/>
        <v>0</v>
      </c>
      <c r="O358" s="12">
        <f t="shared" si="51"/>
        <v>0</v>
      </c>
      <c r="P358" s="12">
        <f t="shared" si="52"/>
        <v>0</v>
      </c>
      <c r="U358" s="69"/>
      <c r="V358" s="8"/>
      <c r="W358" s="8"/>
      <c r="X358" s="96">
        <f t="shared" si="47"/>
        <v>0</v>
      </c>
      <c r="Y358" s="12">
        <f t="shared" si="48"/>
        <v>0</v>
      </c>
      <c r="Z358" s="12">
        <f t="shared" si="49"/>
        <v>0</v>
      </c>
    </row>
    <row r="359" spans="1:26" ht="32.25" hidden="1" customHeight="1" x14ac:dyDescent="0.2">
      <c r="A359" s="10" t="s">
        <v>47</v>
      </c>
      <c r="B359" s="111"/>
      <c r="C359" s="16" t="s">
        <v>13</v>
      </c>
      <c r="D359" s="16" t="s">
        <v>12</v>
      </c>
      <c r="E359" s="87">
        <v>244</v>
      </c>
      <c r="F359" s="16" t="s">
        <v>11</v>
      </c>
      <c r="G359" s="87">
        <v>229</v>
      </c>
      <c r="H359" s="8"/>
      <c r="I359" s="8"/>
      <c r="J359" s="8"/>
      <c r="K359" s="69"/>
      <c r="L359" s="69"/>
      <c r="M359" s="69"/>
      <c r="N359" s="12">
        <f t="shared" si="50"/>
        <v>0</v>
      </c>
      <c r="O359" s="12">
        <f t="shared" si="51"/>
        <v>0</v>
      </c>
      <c r="P359" s="12">
        <f t="shared" si="52"/>
        <v>0</v>
      </c>
      <c r="U359" s="69"/>
      <c r="V359" s="8"/>
      <c r="W359" s="8"/>
      <c r="X359" s="96">
        <f t="shared" si="47"/>
        <v>0</v>
      </c>
      <c r="Y359" s="12">
        <f t="shared" si="48"/>
        <v>0</v>
      </c>
      <c r="Z359" s="12">
        <f t="shared" si="49"/>
        <v>0</v>
      </c>
    </row>
    <row r="360" spans="1:26" hidden="1" x14ac:dyDescent="0.25">
      <c r="A360" s="10" t="s">
        <v>46</v>
      </c>
      <c r="B360" s="111"/>
      <c r="C360" s="16" t="s">
        <v>13</v>
      </c>
      <c r="D360" s="16" t="s">
        <v>12</v>
      </c>
      <c r="E360" s="87">
        <v>244</v>
      </c>
      <c r="F360" s="16" t="s">
        <v>11</v>
      </c>
      <c r="G360" s="87">
        <v>310</v>
      </c>
      <c r="H360" s="3"/>
      <c r="I360" s="3"/>
      <c r="J360" s="3"/>
      <c r="K360" s="75"/>
      <c r="L360" s="75"/>
      <c r="M360" s="75"/>
      <c r="N360" s="12">
        <f t="shared" si="50"/>
        <v>0</v>
      </c>
      <c r="O360" s="12">
        <f t="shared" si="51"/>
        <v>0</v>
      </c>
      <c r="P360" s="12">
        <f t="shared" si="52"/>
        <v>0</v>
      </c>
      <c r="U360" s="75"/>
      <c r="V360" s="3"/>
      <c r="W360" s="3"/>
      <c r="X360" s="96">
        <f t="shared" si="47"/>
        <v>0</v>
      </c>
      <c r="Y360" s="12">
        <f t="shared" si="48"/>
        <v>0</v>
      </c>
      <c r="Z360" s="12">
        <f t="shared" si="49"/>
        <v>0</v>
      </c>
    </row>
    <row r="361" spans="1:26" ht="31.5" hidden="1" customHeight="1" x14ac:dyDescent="0.2">
      <c r="A361" s="10" t="s">
        <v>45</v>
      </c>
      <c r="B361" s="111"/>
      <c r="C361" s="16" t="s">
        <v>13</v>
      </c>
      <c r="D361" s="16" t="s">
        <v>12</v>
      </c>
      <c r="E361" s="87">
        <v>244</v>
      </c>
      <c r="F361" s="16" t="s">
        <v>11</v>
      </c>
      <c r="G361" s="87">
        <v>341</v>
      </c>
      <c r="H361" s="8"/>
      <c r="I361" s="8"/>
      <c r="J361" s="8"/>
      <c r="K361" s="69"/>
      <c r="L361" s="69"/>
      <c r="M361" s="69"/>
      <c r="N361" s="12">
        <f t="shared" si="50"/>
        <v>0</v>
      </c>
      <c r="O361" s="12">
        <f t="shared" si="51"/>
        <v>0</v>
      </c>
      <c r="P361" s="12">
        <f t="shared" si="52"/>
        <v>0</v>
      </c>
      <c r="U361" s="69"/>
      <c r="V361" s="8"/>
      <c r="W361" s="8"/>
      <c r="X361" s="96">
        <f t="shared" si="47"/>
        <v>0</v>
      </c>
      <c r="Y361" s="12">
        <f t="shared" si="48"/>
        <v>0</v>
      </c>
      <c r="Z361" s="12">
        <f t="shared" si="49"/>
        <v>0</v>
      </c>
    </row>
    <row r="362" spans="1:26" ht="15.75" hidden="1" customHeight="1" x14ac:dyDescent="0.2">
      <c r="A362" s="10" t="s">
        <v>44</v>
      </c>
      <c r="B362" s="111"/>
      <c r="C362" s="16" t="s">
        <v>13</v>
      </c>
      <c r="D362" s="16" t="s">
        <v>12</v>
      </c>
      <c r="E362" s="87">
        <v>244</v>
      </c>
      <c r="F362" s="16" t="s">
        <v>11</v>
      </c>
      <c r="G362" s="87">
        <v>342</v>
      </c>
      <c r="H362" s="8"/>
      <c r="I362" s="8"/>
      <c r="J362" s="8"/>
      <c r="K362" s="69"/>
      <c r="L362" s="69"/>
      <c r="M362" s="69"/>
      <c r="N362" s="12">
        <f t="shared" si="50"/>
        <v>0</v>
      </c>
      <c r="O362" s="12">
        <f t="shared" si="51"/>
        <v>0</v>
      </c>
      <c r="P362" s="12">
        <f t="shared" si="52"/>
        <v>0</v>
      </c>
      <c r="U362" s="69"/>
      <c r="V362" s="8"/>
      <c r="W362" s="8"/>
      <c r="X362" s="96">
        <f t="shared" si="47"/>
        <v>0</v>
      </c>
      <c r="Y362" s="12">
        <f t="shared" si="48"/>
        <v>0</v>
      </c>
      <c r="Z362" s="12">
        <f t="shared" si="49"/>
        <v>0</v>
      </c>
    </row>
    <row r="363" spans="1:26" ht="15.75" hidden="1" customHeight="1" x14ac:dyDescent="0.2">
      <c r="A363" s="10" t="s">
        <v>43</v>
      </c>
      <c r="B363" s="111"/>
      <c r="C363" s="16" t="s">
        <v>13</v>
      </c>
      <c r="D363" s="16" t="s">
        <v>12</v>
      </c>
      <c r="E363" s="87">
        <v>244</v>
      </c>
      <c r="F363" s="16" t="s">
        <v>11</v>
      </c>
      <c r="G363" s="87">
        <v>343</v>
      </c>
      <c r="H363" s="8"/>
      <c r="I363" s="8"/>
      <c r="J363" s="8"/>
      <c r="K363" s="69"/>
      <c r="L363" s="69"/>
      <c r="M363" s="69"/>
      <c r="N363" s="12">
        <f t="shared" si="50"/>
        <v>0</v>
      </c>
      <c r="O363" s="12">
        <f t="shared" si="51"/>
        <v>0</v>
      </c>
      <c r="P363" s="12">
        <f t="shared" si="52"/>
        <v>0</v>
      </c>
      <c r="U363" s="69"/>
      <c r="V363" s="8"/>
      <c r="W363" s="8"/>
      <c r="X363" s="96">
        <f t="shared" si="47"/>
        <v>0</v>
      </c>
      <c r="Y363" s="12">
        <f t="shared" si="48"/>
        <v>0</v>
      </c>
      <c r="Z363" s="12">
        <f t="shared" si="49"/>
        <v>0</v>
      </c>
    </row>
    <row r="364" spans="1:26" ht="15.75" hidden="1" customHeight="1" x14ac:dyDescent="0.2">
      <c r="A364" s="10" t="s">
        <v>42</v>
      </c>
      <c r="B364" s="111"/>
      <c r="C364" s="16" t="s">
        <v>13</v>
      </c>
      <c r="D364" s="16" t="s">
        <v>12</v>
      </c>
      <c r="E364" s="87">
        <v>244</v>
      </c>
      <c r="F364" s="16" t="s">
        <v>11</v>
      </c>
      <c r="G364" s="87">
        <v>344</v>
      </c>
      <c r="H364" s="8"/>
      <c r="I364" s="8"/>
      <c r="J364" s="8"/>
      <c r="K364" s="69"/>
      <c r="L364" s="69"/>
      <c r="M364" s="69"/>
      <c r="N364" s="12">
        <f t="shared" si="50"/>
        <v>0</v>
      </c>
      <c r="O364" s="12">
        <f t="shared" si="51"/>
        <v>0</v>
      </c>
      <c r="P364" s="12">
        <f t="shared" si="52"/>
        <v>0</v>
      </c>
      <c r="U364" s="69"/>
      <c r="V364" s="8"/>
      <c r="W364" s="8"/>
      <c r="X364" s="96">
        <f t="shared" si="47"/>
        <v>0</v>
      </c>
      <c r="Y364" s="12">
        <f t="shared" si="48"/>
        <v>0</v>
      </c>
      <c r="Z364" s="12">
        <f t="shared" si="49"/>
        <v>0</v>
      </c>
    </row>
    <row r="365" spans="1:26" ht="15.75" hidden="1" customHeight="1" x14ac:dyDescent="0.2">
      <c r="A365" s="10" t="s">
        <v>41</v>
      </c>
      <c r="B365" s="111"/>
      <c r="C365" s="16" t="s">
        <v>13</v>
      </c>
      <c r="D365" s="16" t="s">
        <v>12</v>
      </c>
      <c r="E365" s="87">
        <v>244</v>
      </c>
      <c r="F365" s="16" t="s">
        <v>11</v>
      </c>
      <c r="G365" s="87">
        <v>345</v>
      </c>
      <c r="H365" s="8"/>
      <c r="I365" s="8"/>
      <c r="J365" s="8"/>
      <c r="K365" s="69"/>
      <c r="L365" s="69"/>
      <c r="M365" s="69"/>
      <c r="N365" s="12">
        <f t="shared" si="50"/>
        <v>0</v>
      </c>
      <c r="O365" s="12">
        <f t="shared" si="51"/>
        <v>0</v>
      </c>
      <c r="P365" s="12">
        <f t="shared" si="52"/>
        <v>0</v>
      </c>
      <c r="U365" s="69"/>
      <c r="V365" s="8"/>
      <c r="W365" s="8"/>
      <c r="X365" s="96">
        <f t="shared" si="47"/>
        <v>0</v>
      </c>
      <c r="Y365" s="12">
        <f t="shared" si="48"/>
        <v>0</v>
      </c>
      <c r="Z365" s="12">
        <f t="shared" si="49"/>
        <v>0</v>
      </c>
    </row>
    <row r="366" spans="1:26" ht="15.75" hidden="1" customHeight="1" x14ac:dyDescent="0.2">
      <c r="A366" s="10" t="s">
        <v>40</v>
      </c>
      <c r="B366" s="111"/>
      <c r="C366" s="16" t="s">
        <v>13</v>
      </c>
      <c r="D366" s="16" t="s">
        <v>12</v>
      </c>
      <c r="E366" s="87">
        <v>244</v>
      </c>
      <c r="F366" s="16" t="s">
        <v>11</v>
      </c>
      <c r="G366" s="87">
        <v>346</v>
      </c>
      <c r="H366" s="8"/>
      <c r="I366" s="8"/>
      <c r="J366" s="8"/>
      <c r="K366" s="69"/>
      <c r="L366" s="69"/>
      <c r="M366" s="69"/>
      <c r="N366" s="12">
        <f t="shared" si="50"/>
        <v>0</v>
      </c>
      <c r="O366" s="12">
        <f t="shared" si="51"/>
        <v>0</v>
      </c>
      <c r="P366" s="12">
        <f t="shared" si="52"/>
        <v>0</v>
      </c>
      <c r="U366" s="69"/>
      <c r="V366" s="8"/>
      <c r="W366" s="8"/>
      <c r="X366" s="96">
        <f t="shared" si="47"/>
        <v>0</v>
      </c>
      <c r="Y366" s="12">
        <f t="shared" si="48"/>
        <v>0</v>
      </c>
      <c r="Z366" s="12">
        <f t="shared" si="49"/>
        <v>0</v>
      </c>
    </row>
    <row r="367" spans="1:26" ht="31.5" hidden="1" customHeight="1" x14ac:dyDescent="0.2">
      <c r="A367" s="10" t="s">
        <v>39</v>
      </c>
      <c r="B367" s="111"/>
      <c r="C367" s="16" t="s">
        <v>13</v>
      </c>
      <c r="D367" s="16" t="s">
        <v>12</v>
      </c>
      <c r="E367" s="87">
        <v>244</v>
      </c>
      <c r="F367" s="16" t="s">
        <v>11</v>
      </c>
      <c r="G367" s="87">
        <v>347</v>
      </c>
      <c r="H367" s="8"/>
      <c r="I367" s="8"/>
      <c r="J367" s="8"/>
      <c r="K367" s="69"/>
      <c r="L367" s="69"/>
      <c r="M367" s="69"/>
      <c r="N367" s="12">
        <f t="shared" si="50"/>
        <v>0</v>
      </c>
      <c r="O367" s="12">
        <f t="shared" si="51"/>
        <v>0</v>
      </c>
      <c r="P367" s="12">
        <f t="shared" si="52"/>
        <v>0</v>
      </c>
      <c r="U367" s="69"/>
      <c r="V367" s="8"/>
      <c r="W367" s="8"/>
      <c r="X367" s="96">
        <f t="shared" si="47"/>
        <v>0</v>
      </c>
      <c r="Y367" s="12">
        <f t="shared" si="48"/>
        <v>0</v>
      </c>
      <c r="Z367" s="12">
        <f t="shared" si="49"/>
        <v>0</v>
      </c>
    </row>
    <row r="368" spans="1:26" ht="31.5" hidden="1" customHeight="1" x14ac:dyDescent="0.2">
      <c r="A368" s="10" t="s">
        <v>38</v>
      </c>
      <c r="B368" s="111"/>
      <c r="C368" s="16" t="s">
        <v>13</v>
      </c>
      <c r="D368" s="16" t="s">
        <v>12</v>
      </c>
      <c r="E368" s="87">
        <v>244</v>
      </c>
      <c r="F368" s="16" t="s">
        <v>11</v>
      </c>
      <c r="G368" s="87">
        <v>349</v>
      </c>
      <c r="H368" s="8"/>
      <c r="I368" s="8"/>
      <c r="J368" s="8"/>
      <c r="K368" s="69"/>
      <c r="L368" s="69"/>
      <c r="M368" s="69"/>
      <c r="N368" s="12">
        <f t="shared" si="50"/>
        <v>0</v>
      </c>
      <c r="O368" s="12">
        <f t="shared" si="51"/>
        <v>0</v>
      </c>
      <c r="P368" s="12">
        <f t="shared" si="52"/>
        <v>0</v>
      </c>
      <c r="U368" s="69"/>
      <c r="V368" s="8"/>
      <c r="W368" s="8"/>
      <c r="X368" s="96">
        <f t="shared" si="47"/>
        <v>0</v>
      </c>
      <c r="Y368" s="12">
        <f t="shared" si="48"/>
        <v>0</v>
      </c>
      <c r="Z368" s="12">
        <f t="shared" si="49"/>
        <v>0</v>
      </c>
    </row>
    <row r="369" spans="1:26" ht="47.25" hidden="1" customHeight="1" x14ac:dyDescent="0.2">
      <c r="A369" s="10" t="s">
        <v>37</v>
      </c>
      <c r="B369" s="111"/>
      <c r="C369" s="16" t="s">
        <v>13</v>
      </c>
      <c r="D369" s="16" t="s">
        <v>12</v>
      </c>
      <c r="E369" s="87">
        <v>244</v>
      </c>
      <c r="F369" s="16" t="s">
        <v>11</v>
      </c>
      <c r="G369" s="87">
        <v>352</v>
      </c>
      <c r="H369" s="8"/>
      <c r="I369" s="8"/>
      <c r="J369" s="8"/>
      <c r="K369" s="69"/>
      <c r="L369" s="69"/>
      <c r="M369" s="69"/>
      <c r="N369" s="12">
        <f t="shared" si="50"/>
        <v>0</v>
      </c>
      <c r="O369" s="12">
        <f t="shared" si="51"/>
        <v>0</v>
      </c>
      <c r="P369" s="12">
        <f t="shared" si="52"/>
        <v>0</v>
      </c>
      <c r="U369" s="69"/>
      <c r="V369" s="8"/>
      <c r="W369" s="8"/>
      <c r="X369" s="96">
        <f t="shared" si="47"/>
        <v>0</v>
      </c>
      <c r="Y369" s="12">
        <f t="shared" si="48"/>
        <v>0</v>
      </c>
      <c r="Z369" s="12">
        <f t="shared" si="49"/>
        <v>0</v>
      </c>
    </row>
    <row r="370" spans="1:26" ht="47.25" hidden="1" customHeight="1" x14ac:dyDescent="0.2">
      <c r="A370" s="10" t="s">
        <v>36</v>
      </c>
      <c r="B370" s="112"/>
      <c r="C370" s="16" t="s">
        <v>13</v>
      </c>
      <c r="D370" s="16" t="s">
        <v>12</v>
      </c>
      <c r="E370" s="87">
        <v>244</v>
      </c>
      <c r="F370" s="16" t="s">
        <v>11</v>
      </c>
      <c r="G370" s="87">
        <v>353</v>
      </c>
      <c r="H370" s="8"/>
      <c r="I370" s="8"/>
      <c r="J370" s="8"/>
      <c r="K370" s="69"/>
      <c r="L370" s="69"/>
      <c r="M370" s="69"/>
      <c r="N370" s="12">
        <f t="shared" si="50"/>
        <v>0</v>
      </c>
      <c r="O370" s="12">
        <f t="shared" si="51"/>
        <v>0</v>
      </c>
      <c r="P370" s="12">
        <f t="shared" si="52"/>
        <v>0</v>
      </c>
      <c r="U370" s="69"/>
      <c r="V370" s="8"/>
      <c r="W370" s="8"/>
      <c r="X370" s="96">
        <f t="shared" si="47"/>
        <v>0</v>
      </c>
      <c r="Y370" s="12">
        <f t="shared" si="48"/>
        <v>0</v>
      </c>
      <c r="Z370" s="12">
        <f t="shared" si="49"/>
        <v>0</v>
      </c>
    </row>
    <row r="371" spans="1:26" ht="31.5" hidden="1" customHeight="1" x14ac:dyDescent="0.2">
      <c r="A371" s="10" t="s">
        <v>35</v>
      </c>
      <c r="B371" s="109">
        <v>440</v>
      </c>
      <c r="C371" s="16" t="s">
        <v>13</v>
      </c>
      <c r="D371" s="16" t="s">
        <v>12</v>
      </c>
      <c r="E371" s="87">
        <v>240</v>
      </c>
      <c r="F371" s="16" t="s">
        <v>11</v>
      </c>
      <c r="G371" s="87"/>
      <c r="H371" s="8"/>
      <c r="I371" s="8"/>
      <c r="J371" s="8"/>
      <c r="K371" s="69"/>
      <c r="L371" s="69"/>
      <c r="M371" s="69"/>
      <c r="N371" s="12">
        <f t="shared" si="50"/>
        <v>0</v>
      </c>
      <c r="O371" s="12">
        <f t="shared" si="51"/>
        <v>0</v>
      </c>
      <c r="P371" s="12">
        <f t="shared" si="52"/>
        <v>0</v>
      </c>
      <c r="U371" s="69"/>
      <c r="V371" s="8"/>
      <c r="W371" s="8"/>
      <c r="X371" s="96">
        <f t="shared" si="47"/>
        <v>0</v>
      </c>
      <c r="Y371" s="12">
        <f t="shared" si="48"/>
        <v>0</v>
      </c>
      <c r="Z371" s="12">
        <f t="shared" si="49"/>
        <v>0</v>
      </c>
    </row>
    <row r="372" spans="1:26" ht="15.75" hidden="1" customHeight="1" x14ac:dyDescent="0.2">
      <c r="A372" s="10" t="s">
        <v>34</v>
      </c>
      <c r="B372" s="109"/>
      <c r="C372" s="16" t="s">
        <v>13</v>
      </c>
      <c r="D372" s="16" t="s">
        <v>12</v>
      </c>
      <c r="E372" s="87">
        <v>244</v>
      </c>
      <c r="F372" s="16" t="s">
        <v>11</v>
      </c>
      <c r="G372" s="87"/>
      <c r="H372" s="8"/>
      <c r="I372" s="8"/>
      <c r="J372" s="8"/>
      <c r="K372" s="69"/>
      <c r="L372" s="69"/>
      <c r="M372" s="69"/>
      <c r="N372" s="12">
        <f t="shared" si="50"/>
        <v>0</v>
      </c>
      <c r="O372" s="12">
        <f t="shared" si="51"/>
        <v>0</v>
      </c>
      <c r="P372" s="12">
        <f t="shared" si="52"/>
        <v>0</v>
      </c>
      <c r="U372" s="69"/>
      <c r="V372" s="8"/>
      <c r="W372" s="8"/>
      <c r="X372" s="96">
        <f t="shared" si="47"/>
        <v>0</v>
      </c>
      <c r="Y372" s="12">
        <f t="shared" si="48"/>
        <v>0</v>
      </c>
      <c r="Z372" s="12">
        <f t="shared" si="49"/>
        <v>0</v>
      </c>
    </row>
    <row r="373" spans="1:26" ht="31.5" hidden="1" customHeight="1" x14ac:dyDescent="0.2">
      <c r="A373" s="14" t="s">
        <v>33</v>
      </c>
      <c r="B373" s="109"/>
      <c r="C373" s="16" t="s">
        <v>13</v>
      </c>
      <c r="D373" s="16" t="s">
        <v>12</v>
      </c>
      <c r="E373" s="87">
        <v>244</v>
      </c>
      <c r="F373" s="16" t="s">
        <v>11</v>
      </c>
      <c r="G373" s="87">
        <v>296</v>
      </c>
      <c r="H373" s="8"/>
      <c r="I373" s="8"/>
      <c r="J373" s="8"/>
      <c r="K373" s="69"/>
      <c r="L373" s="69"/>
      <c r="M373" s="69"/>
      <c r="N373" s="12">
        <f t="shared" si="50"/>
        <v>0</v>
      </c>
      <c r="O373" s="12">
        <f t="shared" si="51"/>
        <v>0</v>
      </c>
      <c r="P373" s="12">
        <f t="shared" si="52"/>
        <v>0</v>
      </c>
      <c r="U373" s="69"/>
      <c r="V373" s="8"/>
      <c r="W373" s="8"/>
      <c r="X373" s="96">
        <f t="shared" si="47"/>
        <v>0</v>
      </c>
      <c r="Y373" s="12">
        <f t="shared" si="48"/>
        <v>0</v>
      </c>
      <c r="Z373" s="12">
        <f t="shared" si="49"/>
        <v>0</v>
      </c>
    </row>
    <row r="374" spans="1:26" ht="31.5" hidden="1" customHeight="1" x14ac:dyDescent="0.2">
      <c r="A374" s="10" t="s">
        <v>32</v>
      </c>
      <c r="B374" s="109">
        <v>450</v>
      </c>
      <c r="C374" s="16" t="s">
        <v>13</v>
      </c>
      <c r="D374" s="16" t="s">
        <v>12</v>
      </c>
      <c r="E374" s="87">
        <v>320</v>
      </c>
      <c r="F374" s="16" t="s">
        <v>11</v>
      </c>
      <c r="G374" s="87"/>
      <c r="H374" s="8"/>
      <c r="I374" s="8"/>
      <c r="J374" s="8"/>
      <c r="K374" s="69"/>
      <c r="L374" s="69"/>
      <c r="M374" s="69"/>
      <c r="N374" s="12">
        <f t="shared" si="50"/>
        <v>0</v>
      </c>
      <c r="O374" s="12">
        <f t="shared" si="51"/>
        <v>0</v>
      </c>
      <c r="P374" s="12">
        <f t="shared" si="52"/>
        <v>0</v>
      </c>
      <c r="U374" s="69"/>
      <c r="V374" s="8"/>
      <c r="W374" s="8"/>
      <c r="X374" s="96">
        <f t="shared" si="47"/>
        <v>0</v>
      </c>
      <c r="Y374" s="12">
        <f t="shared" si="48"/>
        <v>0</v>
      </c>
      <c r="Z374" s="12">
        <f t="shared" si="49"/>
        <v>0</v>
      </c>
    </row>
    <row r="375" spans="1:26" ht="31.5" hidden="1" customHeight="1" x14ac:dyDescent="0.2">
      <c r="A375" s="14" t="s">
        <v>31</v>
      </c>
      <c r="B375" s="109"/>
      <c r="C375" s="16" t="s">
        <v>13</v>
      </c>
      <c r="D375" s="16" t="s">
        <v>12</v>
      </c>
      <c r="E375" s="87">
        <v>321</v>
      </c>
      <c r="F375" s="16" t="s">
        <v>11</v>
      </c>
      <c r="G375" s="87"/>
      <c r="H375" s="8"/>
      <c r="I375" s="8"/>
      <c r="J375" s="8"/>
      <c r="K375" s="69"/>
      <c r="L375" s="69"/>
      <c r="M375" s="69"/>
      <c r="N375" s="12">
        <f t="shared" si="50"/>
        <v>0</v>
      </c>
      <c r="O375" s="12">
        <f t="shared" si="51"/>
        <v>0</v>
      </c>
      <c r="P375" s="12">
        <f t="shared" si="52"/>
        <v>0</v>
      </c>
      <c r="U375" s="69"/>
      <c r="V375" s="8"/>
      <c r="W375" s="8"/>
      <c r="X375" s="96">
        <f t="shared" si="47"/>
        <v>0</v>
      </c>
      <c r="Y375" s="12">
        <f t="shared" si="48"/>
        <v>0</v>
      </c>
      <c r="Z375" s="12">
        <f t="shared" si="49"/>
        <v>0</v>
      </c>
    </row>
    <row r="376" spans="1:26" ht="15.75" hidden="1" customHeight="1" x14ac:dyDescent="0.2">
      <c r="A376" s="14" t="s">
        <v>29</v>
      </c>
      <c r="B376" s="109"/>
      <c r="C376" s="16" t="s">
        <v>13</v>
      </c>
      <c r="D376" s="16" t="s">
        <v>12</v>
      </c>
      <c r="E376" s="87">
        <v>321</v>
      </c>
      <c r="F376" s="16" t="s">
        <v>11</v>
      </c>
      <c r="G376" s="87">
        <v>263</v>
      </c>
      <c r="H376" s="8"/>
      <c r="I376" s="8"/>
      <c r="J376" s="8"/>
      <c r="K376" s="69"/>
      <c r="L376" s="69"/>
      <c r="M376" s="69"/>
      <c r="N376" s="12">
        <f t="shared" si="50"/>
        <v>0</v>
      </c>
      <c r="O376" s="12">
        <f t="shared" si="51"/>
        <v>0</v>
      </c>
      <c r="P376" s="12">
        <f t="shared" si="52"/>
        <v>0</v>
      </c>
      <c r="U376" s="69"/>
      <c r="V376" s="8"/>
      <c r="W376" s="8"/>
      <c r="X376" s="96">
        <f t="shared" si="47"/>
        <v>0</v>
      </c>
      <c r="Y376" s="12">
        <f t="shared" si="48"/>
        <v>0</v>
      </c>
      <c r="Z376" s="12">
        <f t="shared" si="49"/>
        <v>0</v>
      </c>
    </row>
    <row r="377" spans="1:26" ht="31.5" hidden="1" customHeight="1" x14ac:dyDescent="0.2">
      <c r="A377" s="14" t="s">
        <v>30</v>
      </c>
      <c r="B377" s="109"/>
      <c r="C377" s="16" t="s">
        <v>13</v>
      </c>
      <c r="D377" s="16" t="s">
        <v>12</v>
      </c>
      <c r="E377" s="87">
        <v>323</v>
      </c>
      <c r="F377" s="16" t="s">
        <v>11</v>
      </c>
      <c r="G377" s="87"/>
      <c r="H377" s="8"/>
      <c r="I377" s="8"/>
      <c r="J377" s="8"/>
      <c r="K377" s="69"/>
      <c r="L377" s="69"/>
      <c r="M377" s="69"/>
      <c r="N377" s="12">
        <f t="shared" si="50"/>
        <v>0</v>
      </c>
      <c r="O377" s="12">
        <f t="shared" si="51"/>
        <v>0</v>
      </c>
      <c r="P377" s="12">
        <f t="shared" si="52"/>
        <v>0</v>
      </c>
      <c r="U377" s="69"/>
      <c r="V377" s="8"/>
      <c r="W377" s="8"/>
      <c r="X377" s="96">
        <f t="shared" si="47"/>
        <v>0</v>
      </c>
      <c r="Y377" s="12">
        <f t="shared" si="48"/>
        <v>0</v>
      </c>
      <c r="Z377" s="12">
        <f t="shared" si="49"/>
        <v>0</v>
      </c>
    </row>
    <row r="378" spans="1:26" ht="15.75" hidden="1" customHeight="1" x14ac:dyDescent="0.2">
      <c r="A378" s="14" t="s">
        <v>29</v>
      </c>
      <c r="B378" s="109"/>
      <c r="C378" s="16" t="s">
        <v>13</v>
      </c>
      <c r="D378" s="16" t="s">
        <v>12</v>
      </c>
      <c r="E378" s="87">
        <v>323</v>
      </c>
      <c r="F378" s="16" t="s">
        <v>11</v>
      </c>
      <c r="G378" s="87">
        <v>263</v>
      </c>
      <c r="H378" s="8"/>
      <c r="I378" s="8"/>
      <c r="J378" s="8"/>
      <c r="K378" s="69"/>
      <c r="L378" s="69"/>
      <c r="M378" s="69"/>
      <c r="N378" s="12">
        <f t="shared" si="50"/>
        <v>0</v>
      </c>
      <c r="O378" s="12">
        <f t="shared" si="51"/>
        <v>0</v>
      </c>
      <c r="P378" s="12">
        <f t="shared" si="52"/>
        <v>0</v>
      </c>
      <c r="U378" s="69"/>
      <c r="V378" s="8"/>
      <c r="W378" s="8"/>
      <c r="X378" s="96">
        <f t="shared" si="47"/>
        <v>0</v>
      </c>
      <c r="Y378" s="12">
        <f t="shared" si="48"/>
        <v>0</v>
      </c>
      <c r="Z378" s="12">
        <f t="shared" si="49"/>
        <v>0</v>
      </c>
    </row>
    <row r="379" spans="1:26" ht="15.75" hidden="1" customHeight="1" x14ac:dyDescent="0.2">
      <c r="A379" s="10" t="s">
        <v>28</v>
      </c>
      <c r="B379" s="109">
        <v>460</v>
      </c>
      <c r="C379" s="16" t="s">
        <v>13</v>
      </c>
      <c r="D379" s="16" t="s">
        <v>12</v>
      </c>
      <c r="E379" s="87">
        <v>340</v>
      </c>
      <c r="F379" s="16" t="s">
        <v>11</v>
      </c>
      <c r="G379" s="87"/>
      <c r="H379" s="8"/>
      <c r="I379" s="8"/>
      <c r="J379" s="8"/>
      <c r="K379" s="69"/>
      <c r="L379" s="69"/>
      <c r="M379" s="69"/>
      <c r="N379" s="12">
        <f t="shared" si="50"/>
        <v>0</v>
      </c>
      <c r="O379" s="12">
        <f t="shared" si="51"/>
        <v>0</v>
      </c>
      <c r="P379" s="12">
        <f t="shared" si="52"/>
        <v>0</v>
      </c>
      <c r="U379" s="69"/>
      <c r="V379" s="8"/>
      <c r="W379" s="8"/>
      <c r="X379" s="96">
        <f t="shared" si="47"/>
        <v>0</v>
      </c>
      <c r="Y379" s="12">
        <f t="shared" si="48"/>
        <v>0</v>
      </c>
      <c r="Z379" s="12">
        <f t="shared" si="49"/>
        <v>0</v>
      </c>
    </row>
    <row r="380" spans="1:26" ht="15.75" hidden="1" customHeight="1" x14ac:dyDescent="0.2">
      <c r="A380" s="10" t="s">
        <v>21</v>
      </c>
      <c r="B380" s="109"/>
      <c r="C380" s="16" t="s">
        <v>13</v>
      </c>
      <c r="D380" s="16" t="s">
        <v>12</v>
      </c>
      <c r="E380" s="87"/>
      <c r="F380" s="16" t="s">
        <v>11</v>
      </c>
      <c r="G380" s="87"/>
      <c r="H380" s="8"/>
      <c r="I380" s="8"/>
      <c r="J380" s="8"/>
      <c r="K380" s="69"/>
      <c r="L380" s="69"/>
      <c r="M380" s="69"/>
      <c r="N380" s="12">
        <f t="shared" si="50"/>
        <v>0</v>
      </c>
      <c r="O380" s="12">
        <f t="shared" si="51"/>
        <v>0</v>
      </c>
      <c r="P380" s="12">
        <f t="shared" si="52"/>
        <v>0</v>
      </c>
      <c r="U380" s="69"/>
      <c r="V380" s="8"/>
      <c r="W380" s="8"/>
      <c r="X380" s="96">
        <f t="shared" si="47"/>
        <v>0</v>
      </c>
      <c r="Y380" s="12">
        <f t="shared" si="48"/>
        <v>0</v>
      </c>
      <c r="Z380" s="12">
        <f t="shared" si="49"/>
        <v>0</v>
      </c>
    </row>
    <row r="381" spans="1:26" ht="15.75" hidden="1" customHeight="1" x14ac:dyDescent="0.2">
      <c r="A381" s="14" t="s">
        <v>27</v>
      </c>
      <c r="B381" s="109">
        <v>460</v>
      </c>
      <c r="C381" s="16" t="s">
        <v>13</v>
      </c>
      <c r="D381" s="16" t="s">
        <v>12</v>
      </c>
      <c r="E381" s="87">
        <v>340</v>
      </c>
      <c r="F381" s="16" t="s">
        <v>11</v>
      </c>
      <c r="G381" s="87">
        <v>262</v>
      </c>
      <c r="H381" s="8"/>
      <c r="I381" s="8"/>
      <c r="J381" s="8"/>
      <c r="K381" s="69"/>
      <c r="L381" s="69"/>
      <c r="M381" s="69"/>
      <c r="N381" s="12">
        <f t="shared" si="50"/>
        <v>0</v>
      </c>
      <c r="O381" s="12">
        <f t="shared" si="51"/>
        <v>0</v>
      </c>
      <c r="P381" s="12">
        <f t="shared" si="52"/>
        <v>0</v>
      </c>
      <c r="U381" s="69"/>
      <c r="V381" s="8"/>
      <c r="W381" s="8"/>
      <c r="X381" s="96">
        <f t="shared" si="47"/>
        <v>0</v>
      </c>
      <c r="Y381" s="12">
        <f t="shared" si="48"/>
        <v>0</v>
      </c>
      <c r="Z381" s="12">
        <f t="shared" si="49"/>
        <v>0</v>
      </c>
    </row>
    <row r="382" spans="1:26" ht="15.75" hidden="1" customHeight="1" x14ac:dyDescent="0.2">
      <c r="A382" s="14" t="s">
        <v>10</v>
      </c>
      <c r="B382" s="109"/>
      <c r="C382" s="16" t="s">
        <v>13</v>
      </c>
      <c r="D382" s="16" t="s">
        <v>12</v>
      </c>
      <c r="E382" s="87">
        <v>340</v>
      </c>
      <c r="F382" s="16" t="s">
        <v>11</v>
      </c>
      <c r="G382" s="87">
        <v>296</v>
      </c>
      <c r="H382" s="8"/>
      <c r="I382" s="8"/>
      <c r="J382" s="8"/>
      <c r="K382" s="69"/>
      <c r="L382" s="69"/>
      <c r="M382" s="69"/>
      <c r="N382" s="12">
        <f t="shared" si="50"/>
        <v>0</v>
      </c>
      <c r="O382" s="12">
        <f t="shared" si="51"/>
        <v>0</v>
      </c>
      <c r="P382" s="12">
        <f t="shared" si="52"/>
        <v>0</v>
      </c>
      <c r="U382" s="69"/>
      <c r="V382" s="8"/>
      <c r="W382" s="8"/>
      <c r="X382" s="96">
        <f t="shared" si="47"/>
        <v>0</v>
      </c>
      <c r="Y382" s="12">
        <f t="shared" si="48"/>
        <v>0</v>
      </c>
      <c r="Z382" s="12">
        <f t="shared" si="49"/>
        <v>0</v>
      </c>
    </row>
    <row r="383" spans="1:26" ht="15.75" hidden="1" customHeight="1" x14ac:dyDescent="0.2">
      <c r="A383" s="10" t="s">
        <v>26</v>
      </c>
      <c r="B383" s="109">
        <v>470</v>
      </c>
      <c r="C383" s="16" t="s">
        <v>13</v>
      </c>
      <c r="D383" s="16" t="s">
        <v>12</v>
      </c>
      <c r="E383" s="87">
        <v>360</v>
      </c>
      <c r="F383" s="16" t="s">
        <v>11</v>
      </c>
      <c r="G383" s="87"/>
      <c r="H383" s="8"/>
      <c r="I383" s="8"/>
      <c r="J383" s="8"/>
      <c r="K383" s="69"/>
      <c r="L383" s="69"/>
      <c r="M383" s="69"/>
      <c r="N383" s="12">
        <f t="shared" si="50"/>
        <v>0</v>
      </c>
      <c r="O383" s="12">
        <f t="shared" si="51"/>
        <v>0</v>
      </c>
      <c r="P383" s="12">
        <f t="shared" si="52"/>
        <v>0</v>
      </c>
      <c r="U383" s="69"/>
      <c r="V383" s="8"/>
      <c r="W383" s="8"/>
      <c r="X383" s="96">
        <f t="shared" si="47"/>
        <v>0</v>
      </c>
      <c r="Y383" s="12">
        <f t="shared" si="48"/>
        <v>0</v>
      </c>
      <c r="Z383" s="12">
        <f t="shared" si="49"/>
        <v>0</v>
      </c>
    </row>
    <row r="384" spans="1:26" ht="15.75" hidden="1" customHeight="1" x14ac:dyDescent="0.2">
      <c r="A384" s="10" t="s">
        <v>21</v>
      </c>
      <c r="B384" s="109"/>
      <c r="C384" s="16" t="s">
        <v>13</v>
      </c>
      <c r="D384" s="16" t="s">
        <v>12</v>
      </c>
      <c r="E384" s="87"/>
      <c r="F384" s="16" t="s">
        <v>11</v>
      </c>
      <c r="G384" s="87"/>
      <c r="H384" s="8"/>
      <c r="I384" s="8"/>
      <c r="J384" s="8"/>
      <c r="K384" s="69"/>
      <c r="L384" s="69"/>
      <c r="M384" s="69"/>
      <c r="N384" s="12">
        <f t="shared" si="50"/>
        <v>0</v>
      </c>
      <c r="O384" s="12">
        <f t="shared" si="51"/>
        <v>0</v>
      </c>
      <c r="P384" s="12">
        <f t="shared" si="52"/>
        <v>0</v>
      </c>
      <c r="U384" s="69"/>
      <c r="V384" s="8"/>
      <c r="W384" s="8"/>
      <c r="X384" s="96">
        <f t="shared" si="47"/>
        <v>0</v>
      </c>
      <c r="Y384" s="12">
        <f t="shared" si="48"/>
        <v>0</v>
      </c>
      <c r="Z384" s="12">
        <f t="shared" si="49"/>
        <v>0</v>
      </c>
    </row>
    <row r="385" spans="1:26" ht="15.75" hidden="1" customHeight="1" x14ac:dyDescent="0.2">
      <c r="A385" s="14" t="s">
        <v>25</v>
      </c>
      <c r="B385" s="109"/>
      <c r="C385" s="16" t="s">
        <v>13</v>
      </c>
      <c r="D385" s="16" t="s">
        <v>12</v>
      </c>
      <c r="E385" s="87">
        <v>360</v>
      </c>
      <c r="F385" s="16" t="s">
        <v>11</v>
      </c>
      <c r="G385" s="87">
        <v>212</v>
      </c>
      <c r="H385" s="8"/>
      <c r="I385" s="8"/>
      <c r="J385" s="8"/>
      <c r="K385" s="69"/>
      <c r="L385" s="69"/>
      <c r="M385" s="69"/>
      <c r="N385" s="12">
        <f t="shared" si="50"/>
        <v>0</v>
      </c>
      <c r="O385" s="12">
        <f t="shared" si="51"/>
        <v>0</v>
      </c>
      <c r="P385" s="12">
        <f t="shared" si="52"/>
        <v>0</v>
      </c>
      <c r="U385" s="69"/>
      <c r="V385" s="8"/>
      <c r="W385" s="8"/>
      <c r="X385" s="96">
        <f t="shared" si="47"/>
        <v>0</v>
      </c>
      <c r="Y385" s="12">
        <f t="shared" si="48"/>
        <v>0</v>
      </c>
      <c r="Z385" s="12">
        <f t="shared" si="49"/>
        <v>0</v>
      </c>
    </row>
    <row r="386" spans="1:26" ht="15.75" hidden="1" customHeight="1" x14ac:dyDescent="0.2">
      <c r="A386" s="14" t="s">
        <v>10</v>
      </c>
      <c r="B386" s="109"/>
      <c r="C386" s="16" t="s">
        <v>13</v>
      </c>
      <c r="D386" s="16" t="s">
        <v>12</v>
      </c>
      <c r="E386" s="87">
        <v>360</v>
      </c>
      <c r="F386" s="16" t="s">
        <v>11</v>
      </c>
      <c r="G386" s="87">
        <v>296</v>
      </c>
      <c r="H386" s="8"/>
      <c r="I386" s="8"/>
      <c r="J386" s="8"/>
      <c r="K386" s="69"/>
      <c r="L386" s="69"/>
      <c r="M386" s="69"/>
      <c r="N386" s="12">
        <f t="shared" si="50"/>
        <v>0</v>
      </c>
      <c r="O386" s="12">
        <f t="shared" si="51"/>
        <v>0</v>
      </c>
      <c r="P386" s="12">
        <f t="shared" si="52"/>
        <v>0</v>
      </c>
      <c r="U386" s="69"/>
      <c r="V386" s="8"/>
      <c r="W386" s="8"/>
      <c r="X386" s="96">
        <f t="shared" si="47"/>
        <v>0</v>
      </c>
      <c r="Y386" s="12">
        <f t="shared" si="48"/>
        <v>0</v>
      </c>
      <c r="Z386" s="12">
        <f t="shared" si="49"/>
        <v>0</v>
      </c>
    </row>
    <row r="387" spans="1:26" ht="15.75" hidden="1" customHeight="1" x14ac:dyDescent="0.2">
      <c r="A387" s="10" t="s">
        <v>24</v>
      </c>
      <c r="B387" s="17"/>
      <c r="C387" s="16" t="s">
        <v>13</v>
      </c>
      <c r="D387" s="16" t="s">
        <v>12</v>
      </c>
      <c r="E387" s="87">
        <v>800</v>
      </c>
      <c r="F387" s="16" t="s">
        <v>11</v>
      </c>
      <c r="G387" s="87"/>
      <c r="H387" s="8"/>
      <c r="I387" s="8"/>
      <c r="J387" s="8"/>
      <c r="K387" s="69"/>
      <c r="L387" s="69"/>
      <c r="M387" s="69"/>
      <c r="N387" s="12">
        <f t="shared" si="50"/>
        <v>0</v>
      </c>
      <c r="O387" s="12">
        <f t="shared" si="51"/>
        <v>0</v>
      </c>
      <c r="P387" s="12">
        <f t="shared" si="52"/>
        <v>0</v>
      </c>
      <c r="U387" s="69"/>
      <c r="V387" s="8"/>
      <c r="W387" s="8"/>
      <c r="X387" s="96">
        <f t="shared" si="47"/>
        <v>0</v>
      </c>
      <c r="Y387" s="12">
        <f t="shared" si="48"/>
        <v>0</v>
      </c>
      <c r="Z387" s="12">
        <f t="shared" si="49"/>
        <v>0</v>
      </c>
    </row>
    <row r="388" spans="1:26" ht="15.75" hidden="1" customHeight="1" x14ac:dyDescent="0.2">
      <c r="A388" s="10" t="s">
        <v>21</v>
      </c>
      <c r="B388" s="17"/>
      <c r="C388" s="16" t="s">
        <v>13</v>
      </c>
      <c r="D388" s="16" t="s">
        <v>12</v>
      </c>
      <c r="E388" s="87"/>
      <c r="F388" s="16" t="s">
        <v>11</v>
      </c>
      <c r="G388" s="87"/>
      <c r="H388" s="8"/>
      <c r="I388" s="8"/>
      <c r="J388" s="8"/>
      <c r="K388" s="69"/>
      <c r="L388" s="69"/>
      <c r="M388" s="69"/>
      <c r="N388" s="12">
        <f t="shared" si="50"/>
        <v>0</v>
      </c>
      <c r="O388" s="12">
        <f t="shared" si="51"/>
        <v>0</v>
      </c>
      <c r="P388" s="12">
        <f t="shared" si="52"/>
        <v>0</v>
      </c>
      <c r="U388" s="69"/>
      <c r="V388" s="8"/>
      <c r="W388" s="8"/>
      <c r="X388" s="96">
        <f t="shared" si="47"/>
        <v>0</v>
      </c>
      <c r="Y388" s="12">
        <f t="shared" si="48"/>
        <v>0</v>
      </c>
      <c r="Z388" s="12">
        <f t="shared" si="49"/>
        <v>0</v>
      </c>
    </row>
    <row r="389" spans="1:26" ht="15.75" hidden="1" customHeight="1" x14ac:dyDescent="0.2">
      <c r="A389" s="10" t="s">
        <v>23</v>
      </c>
      <c r="B389" s="109">
        <v>480</v>
      </c>
      <c r="C389" s="16" t="s">
        <v>13</v>
      </c>
      <c r="D389" s="16" t="s">
        <v>12</v>
      </c>
      <c r="E389" s="87">
        <v>830</v>
      </c>
      <c r="F389" s="16" t="s">
        <v>11</v>
      </c>
      <c r="G389" s="87"/>
      <c r="H389" s="8"/>
      <c r="I389" s="8"/>
      <c r="J389" s="8"/>
      <c r="K389" s="69"/>
      <c r="L389" s="69"/>
      <c r="M389" s="69"/>
      <c r="N389" s="12">
        <f t="shared" si="50"/>
        <v>0</v>
      </c>
      <c r="O389" s="12">
        <f t="shared" si="51"/>
        <v>0</v>
      </c>
      <c r="P389" s="12">
        <f t="shared" si="52"/>
        <v>0</v>
      </c>
      <c r="U389" s="69"/>
      <c r="V389" s="8"/>
      <c r="W389" s="8"/>
      <c r="X389" s="96">
        <f t="shared" si="47"/>
        <v>0</v>
      </c>
      <c r="Y389" s="12">
        <f t="shared" si="48"/>
        <v>0</v>
      </c>
      <c r="Z389" s="12">
        <f t="shared" si="49"/>
        <v>0</v>
      </c>
    </row>
    <row r="390" spans="1:26" ht="31.5" hidden="1" customHeight="1" x14ac:dyDescent="0.2">
      <c r="A390" s="10" t="s">
        <v>16</v>
      </c>
      <c r="B390" s="109"/>
      <c r="C390" s="16" t="s">
        <v>13</v>
      </c>
      <c r="D390" s="16" t="s">
        <v>12</v>
      </c>
      <c r="E390" s="87">
        <v>831</v>
      </c>
      <c r="F390" s="16" t="s">
        <v>11</v>
      </c>
      <c r="G390" s="87">
        <v>292</v>
      </c>
      <c r="H390" s="8"/>
      <c r="I390" s="8"/>
      <c r="J390" s="8"/>
      <c r="K390" s="69"/>
      <c r="L390" s="69"/>
      <c r="M390" s="69"/>
      <c r="N390" s="12">
        <f t="shared" si="50"/>
        <v>0</v>
      </c>
      <c r="O390" s="12">
        <f t="shared" si="51"/>
        <v>0</v>
      </c>
      <c r="P390" s="12">
        <f t="shared" si="52"/>
        <v>0</v>
      </c>
      <c r="U390" s="69"/>
      <c r="V390" s="8"/>
      <c r="W390" s="8"/>
      <c r="X390" s="96">
        <f t="shared" si="47"/>
        <v>0</v>
      </c>
      <c r="Y390" s="12">
        <f t="shared" si="48"/>
        <v>0</v>
      </c>
      <c r="Z390" s="12">
        <f t="shared" si="49"/>
        <v>0</v>
      </c>
    </row>
    <row r="391" spans="1:26" ht="31.5" hidden="1" customHeight="1" x14ac:dyDescent="0.2">
      <c r="A391" s="10" t="s">
        <v>15</v>
      </c>
      <c r="B391" s="109"/>
      <c r="C391" s="16" t="s">
        <v>13</v>
      </c>
      <c r="D391" s="16" t="s">
        <v>12</v>
      </c>
      <c r="E391" s="87">
        <v>831</v>
      </c>
      <c r="F391" s="16" t="s">
        <v>11</v>
      </c>
      <c r="G391" s="87">
        <v>293</v>
      </c>
      <c r="H391" s="8"/>
      <c r="I391" s="8"/>
      <c r="J391" s="8"/>
      <c r="K391" s="69"/>
      <c r="L391" s="69"/>
      <c r="M391" s="69"/>
      <c r="N391" s="12">
        <f t="shared" si="50"/>
        <v>0</v>
      </c>
      <c r="O391" s="12">
        <f t="shared" si="51"/>
        <v>0</v>
      </c>
      <c r="P391" s="12">
        <f t="shared" si="52"/>
        <v>0</v>
      </c>
      <c r="U391" s="69"/>
      <c r="V391" s="8"/>
      <c r="W391" s="8"/>
      <c r="X391" s="96">
        <f t="shared" si="47"/>
        <v>0</v>
      </c>
      <c r="Y391" s="12">
        <f t="shared" si="48"/>
        <v>0</v>
      </c>
      <c r="Z391" s="12">
        <f t="shared" si="49"/>
        <v>0</v>
      </c>
    </row>
    <row r="392" spans="1:26" ht="15.75" hidden="1" customHeight="1" x14ac:dyDescent="0.2">
      <c r="A392" s="10" t="s">
        <v>14</v>
      </c>
      <c r="B392" s="109"/>
      <c r="C392" s="16" t="s">
        <v>13</v>
      </c>
      <c r="D392" s="16" t="s">
        <v>12</v>
      </c>
      <c r="E392" s="87">
        <v>831</v>
      </c>
      <c r="F392" s="16" t="s">
        <v>11</v>
      </c>
      <c r="G392" s="87">
        <v>295</v>
      </c>
      <c r="H392" s="8"/>
      <c r="I392" s="8"/>
      <c r="J392" s="8"/>
      <c r="K392" s="69"/>
      <c r="L392" s="69"/>
      <c r="M392" s="69"/>
      <c r="N392" s="12">
        <f t="shared" si="50"/>
        <v>0</v>
      </c>
      <c r="O392" s="12">
        <f t="shared" si="51"/>
        <v>0</v>
      </c>
      <c r="P392" s="12">
        <f t="shared" si="52"/>
        <v>0</v>
      </c>
      <c r="U392" s="69"/>
      <c r="V392" s="8"/>
      <c r="W392" s="8"/>
      <c r="X392" s="96">
        <f t="shared" si="47"/>
        <v>0</v>
      </c>
      <c r="Y392" s="12">
        <f t="shared" si="48"/>
        <v>0</v>
      </c>
      <c r="Z392" s="12">
        <f t="shared" si="49"/>
        <v>0</v>
      </c>
    </row>
    <row r="393" spans="1:26" ht="15.75" hidden="1" customHeight="1" x14ac:dyDescent="0.2">
      <c r="A393" s="14" t="s">
        <v>10</v>
      </c>
      <c r="B393" s="109"/>
      <c r="C393" s="16" t="s">
        <v>13</v>
      </c>
      <c r="D393" s="16" t="s">
        <v>12</v>
      </c>
      <c r="E393" s="87">
        <v>831</v>
      </c>
      <c r="F393" s="16" t="s">
        <v>11</v>
      </c>
      <c r="G393" s="87">
        <v>296</v>
      </c>
      <c r="H393" s="8"/>
      <c r="I393" s="8"/>
      <c r="J393" s="8"/>
      <c r="K393" s="69"/>
      <c r="L393" s="69"/>
      <c r="M393" s="69"/>
      <c r="N393" s="12">
        <f t="shared" si="50"/>
        <v>0</v>
      </c>
      <c r="O393" s="12">
        <f t="shared" si="51"/>
        <v>0</v>
      </c>
      <c r="P393" s="12">
        <f t="shared" si="52"/>
        <v>0</v>
      </c>
      <c r="U393" s="69"/>
      <c r="V393" s="8"/>
      <c r="W393" s="8"/>
      <c r="X393" s="96">
        <f t="shared" si="47"/>
        <v>0</v>
      </c>
      <c r="Y393" s="12">
        <f t="shared" si="48"/>
        <v>0</v>
      </c>
      <c r="Z393" s="12">
        <f t="shared" si="49"/>
        <v>0</v>
      </c>
    </row>
    <row r="394" spans="1:26" x14ac:dyDescent="0.2">
      <c r="A394" s="10" t="s">
        <v>22</v>
      </c>
      <c r="B394" s="109">
        <v>460</v>
      </c>
      <c r="C394" s="16" t="s">
        <v>13</v>
      </c>
      <c r="D394" s="16" t="s">
        <v>12</v>
      </c>
      <c r="E394" s="87">
        <v>850</v>
      </c>
      <c r="F394" s="16" t="s">
        <v>11</v>
      </c>
      <c r="G394" s="87"/>
      <c r="H394" s="140">
        <f>H402+H404</f>
        <v>1426246.7</v>
      </c>
      <c r="I394" s="8"/>
      <c r="J394" s="8"/>
      <c r="K394" s="69">
        <v>1225746.7</v>
      </c>
      <c r="L394" s="69"/>
      <c r="M394" s="69"/>
      <c r="N394" s="12">
        <f t="shared" si="50"/>
        <v>200500</v>
      </c>
      <c r="O394" s="12">
        <f t="shared" si="51"/>
        <v>0</v>
      </c>
      <c r="P394" s="12">
        <f t="shared" si="52"/>
        <v>0</v>
      </c>
      <c r="U394" s="69">
        <v>1226246.7</v>
      </c>
      <c r="V394" s="8"/>
      <c r="W394" s="8"/>
      <c r="X394" s="96">
        <f t="shared" si="47"/>
        <v>200000</v>
      </c>
      <c r="Y394" s="12">
        <f t="shared" si="48"/>
        <v>0</v>
      </c>
      <c r="Z394" s="12">
        <f t="shared" si="49"/>
        <v>0</v>
      </c>
    </row>
    <row r="395" spans="1:26" x14ac:dyDescent="0.2">
      <c r="A395" s="10" t="s">
        <v>21</v>
      </c>
      <c r="B395" s="109"/>
      <c r="C395" s="9"/>
      <c r="D395" s="87"/>
      <c r="E395" s="87"/>
      <c r="F395" s="87"/>
      <c r="G395" s="87"/>
      <c r="H395" s="8"/>
      <c r="I395" s="8"/>
      <c r="J395" s="8"/>
      <c r="K395" s="69"/>
      <c r="L395" s="69"/>
      <c r="M395" s="69"/>
      <c r="N395" s="12">
        <f t="shared" si="50"/>
        <v>0</v>
      </c>
      <c r="O395" s="12">
        <f t="shared" si="51"/>
        <v>0</v>
      </c>
      <c r="P395" s="12">
        <f t="shared" si="52"/>
        <v>0</v>
      </c>
      <c r="U395" s="69"/>
      <c r="V395" s="8"/>
      <c r="W395" s="8"/>
      <c r="X395" s="96">
        <f t="shared" ref="X395:X416" si="53">H395-U395</f>
        <v>0</v>
      </c>
      <c r="Y395" s="12">
        <f t="shared" si="48"/>
        <v>0</v>
      </c>
      <c r="Z395" s="12">
        <f t="shared" si="49"/>
        <v>0</v>
      </c>
    </row>
    <row r="396" spans="1:26" ht="31.5" customHeight="1" x14ac:dyDescent="0.2">
      <c r="A396" s="10" t="s">
        <v>20</v>
      </c>
      <c r="B396" s="109"/>
      <c r="C396" s="9"/>
      <c r="D396" s="87"/>
      <c r="E396" s="87">
        <v>851</v>
      </c>
      <c r="F396" s="87"/>
      <c r="G396" s="87"/>
      <c r="H396" s="8"/>
      <c r="I396" s="8"/>
      <c r="J396" s="8"/>
      <c r="K396" s="69"/>
      <c r="L396" s="69"/>
      <c r="M396" s="69"/>
      <c r="N396" s="12">
        <f t="shared" si="50"/>
        <v>0</v>
      </c>
      <c r="O396" s="12">
        <f t="shared" si="51"/>
        <v>0</v>
      </c>
      <c r="P396" s="12">
        <f t="shared" si="52"/>
        <v>0</v>
      </c>
      <c r="U396" s="69"/>
      <c r="V396" s="8"/>
      <c r="W396" s="8"/>
      <c r="X396" s="96">
        <f t="shared" si="53"/>
        <v>0</v>
      </c>
      <c r="Y396" s="12">
        <f t="shared" si="48"/>
        <v>0</v>
      </c>
      <c r="Z396" s="12">
        <f t="shared" si="49"/>
        <v>0</v>
      </c>
    </row>
    <row r="397" spans="1:26" ht="15.75" customHeight="1" x14ac:dyDescent="0.2">
      <c r="A397" s="10" t="s">
        <v>17</v>
      </c>
      <c r="B397" s="109"/>
      <c r="C397" s="9"/>
      <c r="D397" s="87"/>
      <c r="E397" s="87">
        <v>851</v>
      </c>
      <c r="F397" s="87"/>
      <c r="G397" s="87">
        <v>291</v>
      </c>
      <c r="H397" s="8"/>
      <c r="I397" s="8"/>
      <c r="J397" s="8"/>
      <c r="K397" s="69"/>
      <c r="L397" s="69"/>
      <c r="M397" s="69"/>
      <c r="N397" s="12">
        <f t="shared" si="50"/>
        <v>0</v>
      </c>
      <c r="O397" s="12">
        <f t="shared" si="51"/>
        <v>0</v>
      </c>
      <c r="P397" s="12">
        <f t="shared" si="52"/>
        <v>0</v>
      </c>
      <c r="U397" s="69"/>
      <c r="V397" s="8"/>
      <c r="W397" s="8"/>
      <c r="X397" s="96">
        <f t="shared" si="53"/>
        <v>0</v>
      </c>
      <c r="Y397" s="12">
        <f t="shared" si="48"/>
        <v>0</v>
      </c>
      <c r="Z397" s="12">
        <f t="shared" si="49"/>
        <v>0</v>
      </c>
    </row>
    <row r="398" spans="1:26" ht="15.75" customHeight="1" x14ac:dyDescent="0.2">
      <c r="A398" s="14" t="s">
        <v>19</v>
      </c>
      <c r="B398" s="109"/>
      <c r="C398" s="9"/>
      <c r="D398" s="87"/>
      <c r="E398" s="87">
        <v>852</v>
      </c>
      <c r="F398" s="87"/>
      <c r="G398" s="87"/>
      <c r="H398" s="8"/>
      <c r="I398" s="8"/>
      <c r="J398" s="8"/>
      <c r="K398" s="69"/>
      <c r="L398" s="69"/>
      <c r="M398" s="69"/>
      <c r="N398" s="12">
        <f t="shared" si="50"/>
        <v>0</v>
      </c>
      <c r="O398" s="12">
        <f t="shared" si="51"/>
        <v>0</v>
      </c>
      <c r="P398" s="12">
        <f t="shared" si="52"/>
        <v>0</v>
      </c>
      <c r="U398" s="69"/>
      <c r="V398" s="8"/>
      <c r="W398" s="8"/>
      <c r="X398" s="96">
        <f t="shared" si="53"/>
        <v>0</v>
      </c>
      <c r="Y398" s="12">
        <f t="shared" si="48"/>
        <v>0</v>
      </c>
      <c r="Z398" s="12">
        <f t="shared" si="49"/>
        <v>0</v>
      </c>
    </row>
    <row r="399" spans="1:26" ht="15.75" customHeight="1" x14ac:dyDescent="0.2">
      <c r="A399" s="10" t="s">
        <v>17</v>
      </c>
      <c r="B399" s="109"/>
      <c r="C399" s="9"/>
      <c r="D399" s="87"/>
      <c r="E399" s="87">
        <v>852</v>
      </c>
      <c r="F399" s="87"/>
      <c r="G399" s="87">
        <v>291</v>
      </c>
      <c r="H399" s="8"/>
      <c r="I399" s="8"/>
      <c r="J399" s="8"/>
      <c r="K399" s="69"/>
      <c r="L399" s="69"/>
      <c r="M399" s="69"/>
      <c r="N399" s="12">
        <f t="shared" si="50"/>
        <v>0</v>
      </c>
      <c r="O399" s="12">
        <f t="shared" si="51"/>
        <v>0</v>
      </c>
      <c r="P399" s="12">
        <f t="shared" si="52"/>
        <v>0</v>
      </c>
      <c r="U399" s="69"/>
      <c r="V399" s="8"/>
      <c r="W399" s="8"/>
      <c r="X399" s="96">
        <f t="shared" si="53"/>
        <v>0</v>
      </c>
      <c r="Y399" s="12">
        <f t="shared" si="48"/>
        <v>0</v>
      </c>
      <c r="Z399" s="12">
        <f t="shared" si="49"/>
        <v>0</v>
      </c>
    </row>
    <row r="400" spans="1:26" ht="15.75" customHeight="1" x14ac:dyDescent="0.2">
      <c r="A400" s="14" t="s">
        <v>18</v>
      </c>
      <c r="B400" s="109"/>
      <c r="C400" s="9"/>
      <c r="D400" s="87"/>
      <c r="E400" s="87">
        <v>853</v>
      </c>
      <c r="F400" s="87"/>
      <c r="G400" s="87"/>
      <c r="H400" s="8"/>
      <c r="I400" s="8"/>
      <c r="J400" s="8"/>
      <c r="K400" s="69"/>
      <c r="L400" s="69"/>
      <c r="M400" s="69"/>
      <c r="N400" s="12">
        <f t="shared" si="50"/>
        <v>0</v>
      </c>
      <c r="O400" s="12">
        <f t="shared" si="51"/>
        <v>0</v>
      </c>
      <c r="P400" s="12">
        <f t="shared" si="52"/>
        <v>0</v>
      </c>
      <c r="U400" s="69"/>
      <c r="V400" s="8"/>
      <c r="W400" s="8"/>
      <c r="X400" s="96">
        <f t="shared" si="53"/>
        <v>0</v>
      </c>
      <c r="Y400" s="12">
        <f t="shared" si="48"/>
        <v>0</v>
      </c>
      <c r="Z400" s="12">
        <f t="shared" si="49"/>
        <v>0</v>
      </c>
    </row>
    <row r="401" spans="1:26" ht="15.75" customHeight="1" x14ac:dyDescent="0.2">
      <c r="A401" s="10" t="s">
        <v>17</v>
      </c>
      <c r="B401" s="109"/>
      <c r="C401" s="9"/>
      <c r="D401" s="87"/>
      <c r="E401" s="87">
        <v>853</v>
      </c>
      <c r="F401" s="87"/>
      <c r="G401" s="87">
        <v>291</v>
      </c>
      <c r="H401" s="8"/>
      <c r="I401" s="8"/>
      <c r="J401" s="8"/>
      <c r="K401" s="69"/>
      <c r="L401" s="69"/>
      <c r="M401" s="69"/>
      <c r="N401" s="12">
        <f t="shared" si="50"/>
        <v>0</v>
      </c>
      <c r="O401" s="12">
        <f t="shared" si="51"/>
        <v>0</v>
      </c>
      <c r="P401" s="12">
        <f t="shared" si="52"/>
        <v>0</v>
      </c>
      <c r="U401" s="69"/>
      <c r="V401" s="8"/>
      <c r="W401" s="8"/>
      <c r="X401" s="96">
        <f t="shared" si="53"/>
        <v>0</v>
      </c>
      <c r="Y401" s="12">
        <f t="shared" si="48"/>
        <v>0</v>
      </c>
      <c r="Z401" s="12">
        <f t="shared" si="49"/>
        <v>0</v>
      </c>
    </row>
    <row r="402" spans="1:26" ht="31.5" customHeight="1" x14ac:dyDescent="0.2">
      <c r="A402" s="10" t="s">
        <v>16</v>
      </c>
      <c r="B402" s="109"/>
      <c r="C402" s="9"/>
      <c r="D402" s="87"/>
      <c r="E402" s="87">
        <v>853</v>
      </c>
      <c r="F402" s="23" t="s">
        <v>11</v>
      </c>
      <c r="G402" s="87">
        <v>292</v>
      </c>
      <c r="H402" s="8">
        <v>200500</v>
      </c>
      <c r="I402" s="8"/>
      <c r="J402" s="8"/>
      <c r="K402" s="69">
        <v>500</v>
      </c>
      <c r="L402" s="69"/>
      <c r="M402" s="69"/>
      <c r="N402" s="78">
        <f t="shared" si="50"/>
        <v>200000</v>
      </c>
      <c r="O402" s="12">
        <f t="shared" si="51"/>
        <v>0</v>
      </c>
      <c r="P402" s="12">
        <f t="shared" si="52"/>
        <v>0</v>
      </c>
      <c r="U402" s="102">
        <v>500</v>
      </c>
      <c r="V402" s="8"/>
      <c r="W402" s="8"/>
      <c r="X402" s="97">
        <f t="shared" si="53"/>
        <v>200000</v>
      </c>
      <c r="Y402" s="12">
        <f t="shared" si="48"/>
        <v>0</v>
      </c>
      <c r="Z402" s="12">
        <f t="shared" si="49"/>
        <v>0</v>
      </c>
    </row>
    <row r="403" spans="1:26" ht="31.5" hidden="1" customHeight="1" x14ac:dyDescent="0.2">
      <c r="A403" s="10" t="s">
        <v>15</v>
      </c>
      <c r="B403" s="109"/>
      <c r="C403" s="9"/>
      <c r="D403" s="87"/>
      <c r="E403" s="87">
        <v>853</v>
      </c>
      <c r="F403" s="23" t="s">
        <v>11</v>
      </c>
      <c r="G403" s="87">
        <v>293</v>
      </c>
      <c r="H403" s="8"/>
      <c r="I403" s="8"/>
      <c r="J403" s="8"/>
      <c r="K403" s="69"/>
      <c r="L403" s="69"/>
      <c r="M403" s="69"/>
      <c r="N403" s="12">
        <f t="shared" si="50"/>
        <v>0</v>
      </c>
      <c r="O403" s="12">
        <f t="shared" si="51"/>
        <v>0</v>
      </c>
      <c r="P403" s="12">
        <f t="shared" si="52"/>
        <v>0</v>
      </c>
      <c r="U403" s="69"/>
      <c r="V403" s="8"/>
      <c r="W403" s="8"/>
      <c r="X403" s="96">
        <f t="shared" si="53"/>
        <v>0</v>
      </c>
      <c r="Y403" s="12">
        <f t="shared" si="48"/>
        <v>0</v>
      </c>
      <c r="Z403" s="12">
        <f t="shared" si="49"/>
        <v>0</v>
      </c>
    </row>
    <row r="404" spans="1:26" x14ac:dyDescent="0.2">
      <c r="A404" s="10" t="s">
        <v>14</v>
      </c>
      <c r="B404" s="109"/>
      <c r="C404" s="16" t="s">
        <v>13</v>
      </c>
      <c r="D404" s="16" t="s">
        <v>12</v>
      </c>
      <c r="E404" s="87">
        <v>853</v>
      </c>
      <c r="F404" s="23" t="s">
        <v>11</v>
      </c>
      <c r="G404" s="87">
        <v>295</v>
      </c>
      <c r="H404" s="15">
        <v>1225746.7</v>
      </c>
      <c r="I404" s="8">
        <v>0</v>
      </c>
      <c r="J404" s="8">
        <v>0</v>
      </c>
      <c r="K404" s="70">
        <v>1225246.7</v>
      </c>
      <c r="L404" s="69">
        <v>0</v>
      </c>
      <c r="M404" s="69">
        <v>0</v>
      </c>
      <c r="N404" s="76">
        <f t="shared" si="50"/>
        <v>500</v>
      </c>
      <c r="O404" s="12">
        <f t="shared" si="51"/>
        <v>0</v>
      </c>
      <c r="P404" s="12">
        <f t="shared" si="52"/>
        <v>0</v>
      </c>
      <c r="U404" s="70">
        <v>1225746.7</v>
      </c>
      <c r="V404" s="8">
        <v>0</v>
      </c>
      <c r="W404" s="8">
        <v>0</v>
      </c>
      <c r="X404" s="96">
        <f t="shared" si="53"/>
        <v>0</v>
      </c>
      <c r="Y404" s="12">
        <f t="shared" ref="Y404:Y416" si="54">I404-V404</f>
        <v>0</v>
      </c>
      <c r="Z404" s="12">
        <f t="shared" ref="Z404:Z416" si="55">J404-W404</f>
        <v>0</v>
      </c>
    </row>
    <row r="405" spans="1:26" ht="15.75" hidden="1" customHeight="1" x14ac:dyDescent="0.2">
      <c r="A405" s="14" t="s">
        <v>10</v>
      </c>
      <c r="B405" s="109"/>
      <c r="C405" s="9"/>
      <c r="D405" s="87"/>
      <c r="E405" s="87">
        <v>853</v>
      </c>
      <c r="F405" s="87"/>
      <c r="G405" s="87">
        <v>296</v>
      </c>
      <c r="H405" s="8"/>
      <c r="I405" s="8"/>
      <c r="J405" s="8"/>
      <c r="K405" s="69"/>
      <c r="L405" s="69"/>
      <c r="M405" s="69"/>
      <c r="N405" s="12">
        <f t="shared" si="50"/>
        <v>0</v>
      </c>
      <c r="O405" s="12">
        <f t="shared" si="51"/>
        <v>0</v>
      </c>
      <c r="P405" s="12">
        <f t="shared" si="52"/>
        <v>0</v>
      </c>
      <c r="U405" s="69"/>
      <c r="V405" s="8"/>
      <c r="W405" s="8"/>
      <c r="X405" s="96">
        <f t="shared" si="53"/>
        <v>0</v>
      </c>
      <c r="Y405" s="12">
        <f t="shared" si="54"/>
        <v>0</v>
      </c>
      <c r="Z405" s="12">
        <f t="shared" si="55"/>
        <v>0</v>
      </c>
    </row>
    <row r="406" spans="1:26" ht="15.75" customHeight="1" x14ac:dyDescent="0.25">
      <c r="A406" s="18" t="s">
        <v>183</v>
      </c>
      <c r="B406" s="19">
        <v>500</v>
      </c>
      <c r="C406" s="19"/>
      <c r="D406" s="16" t="s">
        <v>12</v>
      </c>
      <c r="E406" s="87"/>
      <c r="F406" s="16" t="s">
        <v>108</v>
      </c>
      <c r="G406" s="87">
        <v>500</v>
      </c>
      <c r="H406" s="92">
        <f>H408</f>
        <v>5650</v>
      </c>
      <c r="I406" s="8"/>
      <c r="J406" s="8"/>
      <c r="K406" s="69">
        <v>5650</v>
      </c>
      <c r="L406" s="69"/>
      <c r="M406" s="69"/>
      <c r="N406" s="12">
        <f t="shared" ref="N406:N413" si="56">H406-K406</f>
        <v>0</v>
      </c>
      <c r="O406" s="12">
        <f t="shared" ref="O406:O413" si="57">I406-L406</f>
        <v>0</v>
      </c>
      <c r="P406" s="12">
        <f t="shared" ref="P406:P413" si="58">J406-M406</f>
        <v>0</v>
      </c>
      <c r="U406" s="81">
        <v>5650</v>
      </c>
      <c r="V406" s="8"/>
      <c r="W406" s="8"/>
      <c r="X406" s="96">
        <f t="shared" si="53"/>
        <v>0</v>
      </c>
      <c r="Y406" s="12">
        <f t="shared" si="54"/>
        <v>0</v>
      </c>
      <c r="Z406" s="12">
        <f t="shared" si="55"/>
        <v>0</v>
      </c>
    </row>
    <row r="407" spans="1:26" ht="15.75" customHeight="1" x14ac:dyDescent="0.2">
      <c r="A407" s="18" t="s">
        <v>21</v>
      </c>
      <c r="B407" s="19"/>
      <c r="C407" s="19"/>
      <c r="D407" s="16"/>
      <c r="E407" s="87"/>
      <c r="F407" s="16"/>
      <c r="G407" s="87"/>
      <c r="H407" s="93"/>
      <c r="I407" s="8"/>
      <c r="J407" s="8"/>
      <c r="K407" s="66"/>
      <c r="L407" s="69"/>
      <c r="M407" s="69"/>
      <c r="N407" s="12">
        <f t="shared" si="56"/>
        <v>0</v>
      </c>
      <c r="O407" s="12">
        <f t="shared" si="57"/>
        <v>0</v>
      </c>
      <c r="P407" s="12">
        <f t="shared" si="58"/>
        <v>0</v>
      </c>
      <c r="U407" s="66"/>
      <c r="V407" s="8"/>
      <c r="W407" s="8"/>
      <c r="X407" s="96">
        <f t="shared" si="53"/>
        <v>0</v>
      </c>
      <c r="Y407" s="12">
        <f t="shared" si="54"/>
        <v>0</v>
      </c>
      <c r="Z407" s="12">
        <f t="shared" si="55"/>
        <v>0</v>
      </c>
    </row>
    <row r="408" spans="1:26" ht="15.75" customHeight="1" x14ac:dyDescent="0.2">
      <c r="A408" s="18" t="s">
        <v>182</v>
      </c>
      <c r="B408" s="19">
        <v>510</v>
      </c>
      <c r="C408" s="19"/>
      <c r="D408" s="16" t="s">
        <v>12</v>
      </c>
      <c r="E408" s="87">
        <v>0</v>
      </c>
      <c r="F408" s="16" t="s">
        <v>108</v>
      </c>
      <c r="G408" s="87">
        <v>510</v>
      </c>
      <c r="H408" s="8">
        <v>5650</v>
      </c>
      <c r="I408" s="8"/>
      <c r="J408" s="8"/>
      <c r="K408" s="69">
        <v>5650</v>
      </c>
      <c r="L408" s="69"/>
      <c r="M408" s="69"/>
      <c r="N408" s="12">
        <f t="shared" si="56"/>
        <v>0</v>
      </c>
      <c r="O408" s="12">
        <f t="shared" si="57"/>
        <v>0</v>
      </c>
      <c r="P408" s="12">
        <f t="shared" si="58"/>
        <v>0</v>
      </c>
      <c r="U408" s="69">
        <v>5650</v>
      </c>
      <c r="V408" s="8"/>
      <c r="W408" s="8"/>
      <c r="X408" s="96">
        <f t="shared" si="53"/>
        <v>0</v>
      </c>
      <c r="Y408" s="12">
        <f t="shared" si="54"/>
        <v>0</v>
      </c>
      <c r="Z408" s="12">
        <f t="shared" si="55"/>
        <v>0</v>
      </c>
    </row>
    <row r="409" spans="1:26" x14ac:dyDescent="0.2">
      <c r="A409" s="10" t="s">
        <v>9</v>
      </c>
      <c r="B409" s="9">
        <v>700</v>
      </c>
      <c r="C409" s="9" t="s">
        <v>0</v>
      </c>
      <c r="D409" s="87" t="s">
        <v>0</v>
      </c>
      <c r="E409" s="87" t="s">
        <v>0</v>
      </c>
      <c r="F409" s="16" t="s">
        <v>7</v>
      </c>
      <c r="G409" s="87" t="s">
        <v>0</v>
      </c>
      <c r="H409" s="8">
        <v>183325.38</v>
      </c>
      <c r="I409" s="8"/>
      <c r="J409" s="8"/>
      <c r="K409" s="69">
        <v>183325.38</v>
      </c>
      <c r="L409" s="69"/>
      <c r="M409" s="69"/>
      <c r="N409" s="12">
        <f t="shared" si="56"/>
        <v>0</v>
      </c>
      <c r="O409" s="12">
        <f t="shared" si="57"/>
        <v>0</v>
      </c>
      <c r="P409" s="12">
        <f t="shared" si="58"/>
        <v>0</v>
      </c>
      <c r="U409" s="69">
        <v>183325.38</v>
      </c>
      <c r="V409" s="8"/>
      <c r="W409" s="8"/>
      <c r="X409" s="96">
        <f t="shared" si="53"/>
        <v>0</v>
      </c>
      <c r="Y409" s="12">
        <f t="shared" si="54"/>
        <v>0</v>
      </c>
      <c r="Z409" s="12">
        <f t="shared" si="55"/>
        <v>0</v>
      </c>
    </row>
    <row r="410" spans="1:26" x14ac:dyDescent="0.2">
      <c r="A410" s="10" t="s">
        <v>9</v>
      </c>
      <c r="B410" s="9">
        <v>700</v>
      </c>
      <c r="C410" s="9" t="s">
        <v>0</v>
      </c>
      <c r="D410" s="87" t="s">
        <v>0</v>
      </c>
      <c r="E410" s="87" t="s">
        <v>0</v>
      </c>
      <c r="F410" s="16" t="s">
        <v>5</v>
      </c>
      <c r="G410" s="87" t="s">
        <v>4</v>
      </c>
      <c r="H410" s="8">
        <v>451628.84</v>
      </c>
      <c r="I410" s="8"/>
      <c r="J410" s="8"/>
      <c r="K410" s="69">
        <v>451628.84</v>
      </c>
      <c r="L410" s="69"/>
      <c r="M410" s="69"/>
      <c r="N410" s="12">
        <f t="shared" si="56"/>
        <v>0</v>
      </c>
      <c r="O410" s="12">
        <f t="shared" si="57"/>
        <v>0</v>
      </c>
      <c r="P410" s="12">
        <f t="shared" si="58"/>
        <v>0</v>
      </c>
      <c r="U410" s="69">
        <v>451628.84</v>
      </c>
      <c r="V410" s="8"/>
      <c r="W410" s="8"/>
      <c r="X410" s="96">
        <f t="shared" si="53"/>
        <v>0</v>
      </c>
      <c r="Y410" s="12">
        <f t="shared" si="54"/>
        <v>0</v>
      </c>
      <c r="Z410" s="12">
        <f t="shared" si="55"/>
        <v>0</v>
      </c>
    </row>
    <row r="411" spans="1:26" ht="31.5" hidden="1" customHeight="1" x14ac:dyDescent="0.2">
      <c r="A411" s="10" t="s">
        <v>8</v>
      </c>
      <c r="B411" s="9">
        <v>510</v>
      </c>
      <c r="C411" s="9" t="s">
        <v>0</v>
      </c>
      <c r="D411" s="87" t="s">
        <v>0</v>
      </c>
      <c r="E411" s="87" t="s">
        <v>0</v>
      </c>
      <c r="F411" s="87"/>
      <c r="G411" s="87" t="s">
        <v>0</v>
      </c>
      <c r="H411" s="8"/>
      <c r="I411" s="8"/>
      <c r="J411" s="8"/>
      <c r="K411" s="69"/>
      <c r="L411" s="69"/>
      <c r="M411" s="69"/>
      <c r="N411" s="12">
        <f t="shared" si="56"/>
        <v>0</v>
      </c>
      <c r="O411" s="12">
        <f t="shared" si="57"/>
        <v>0</v>
      </c>
      <c r="P411" s="12">
        <f t="shared" si="58"/>
        <v>0</v>
      </c>
      <c r="U411" s="69"/>
      <c r="V411" s="8"/>
      <c r="W411" s="8"/>
      <c r="X411" s="96">
        <f t="shared" si="53"/>
        <v>0</v>
      </c>
      <c r="Y411" s="12">
        <f t="shared" si="54"/>
        <v>0</v>
      </c>
      <c r="Z411" s="12">
        <f t="shared" si="55"/>
        <v>0</v>
      </c>
    </row>
    <row r="412" spans="1:26" ht="20.25" customHeight="1" x14ac:dyDescent="0.2">
      <c r="A412" s="10" t="s">
        <v>6</v>
      </c>
      <c r="B412" s="9">
        <v>720</v>
      </c>
      <c r="C412" s="9" t="s">
        <v>0</v>
      </c>
      <c r="D412" s="87" t="s">
        <v>0</v>
      </c>
      <c r="E412" s="87" t="s">
        <v>0</v>
      </c>
      <c r="F412" s="16" t="s">
        <v>7</v>
      </c>
      <c r="G412" s="87" t="s">
        <v>0</v>
      </c>
      <c r="H412" s="8">
        <v>180469.36</v>
      </c>
      <c r="I412" s="8"/>
      <c r="J412" s="8"/>
      <c r="K412" s="69">
        <v>180469.36</v>
      </c>
      <c r="L412" s="69"/>
      <c r="M412" s="69"/>
      <c r="N412" s="12">
        <f t="shared" si="56"/>
        <v>0</v>
      </c>
      <c r="O412" s="12">
        <f t="shared" si="57"/>
        <v>0</v>
      </c>
      <c r="P412" s="12">
        <f t="shared" si="58"/>
        <v>0</v>
      </c>
      <c r="U412" s="69">
        <v>180469.36</v>
      </c>
      <c r="V412" s="8"/>
      <c r="W412" s="8"/>
      <c r="X412" s="96">
        <f t="shared" si="53"/>
        <v>0</v>
      </c>
      <c r="Y412" s="12">
        <f t="shared" si="54"/>
        <v>0</v>
      </c>
      <c r="Z412" s="12">
        <f t="shared" si="55"/>
        <v>0</v>
      </c>
    </row>
    <row r="413" spans="1:26" x14ac:dyDescent="0.2">
      <c r="A413" s="10" t="s">
        <v>6</v>
      </c>
      <c r="B413" s="9">
        <v>720</v>
      </c>
      <c r="C413" s="9"/>
      <c r="D413" s="87"/>
      <c r="E413" s="87"/>
      <c r="F413" s="16" t="s">
        <v>5</v>
      </c>
      <c r="G413" s="87" t="s">
        <v>4</v>
      </c>
      <c r="H413" s="8">
        <v>451628.84</v>
      </c>
      <c r="I413" s="8"/>
      <c r="J413" s="8"/>
      <c r="K413" s="69">
        <v>451628.84</v>
      </c>
      <c r="L413" s="69"/>
      <c r="M413" s="69"/>
      <c r="N413" s="12">
        <f t="shared" si="56"/>
        <v>0</v>
      </c>
      <c r="O413" s="12">
        <f t="shared" si="57"/>
        <v>0</v>
      </c>
      <c r="P413" s="12">
        <f t="shared" si="58"/>
        <v>0</v>
      </c>
      <c r="U413" s="69">
        <v>451628.84</v>
      </c>
      <c r="V413" s="8"/>
      <c r="W413" s="8"/>
      <c r="X413" s="96">
        <f t="shared" si="53"/>
        <v>0</v>
      </c>
      <c r="Y413" s="12">
        <f t="shared" si="54"/>
        <v>0</v>
      </c>
      <c r="Z413" s="12">
        <f t="shared" si="55"/>
        <v>0</v>
      </c>
    </row>
    <row r="414" spans="1:26" ht="31.5" hidden="1" x14ac:dyDescent="0.2">
      <c r="A414" s="10" t="s">
        <v>3</v>
      </c>
      <c r="B414" s="9">
        <v>530</v>
      </c>
      <c r="C414" s="9" t="s">
        <v>0</v>
      </c>
      <c r="D414" s="9" t="s">
        <v>0</v>
      </c>
      <c r="E414" s="9" t="s">
        <v>0</v>
      </c>
      <c r="F414" s="13" t="s">
        <v>2</v>
      </c>
      <c r="G414" s="9" t="s">
        <v>0</v>
      </c>
      <c r="H414" s="8"/>
      <c r="I414" s="8"/>
      <c r="J414" s="8"/>
      <c r="K414" s="7"/>
      <c r="L414" s="7"/>
      <c r="N414" s="12">
        <f>H414-K414</f>
        <v>0</v>
      </c>
      <c r="O414" s="11">
        <f>I414-L414</f>
        <v>0</v>
      </c>
      <c r="P414" s="11">
        <f>J414-M414</f>
        <v>0</v>
      </c>
      <c r="X414" s="96">
        <f t="shared" si="53"/>
        <v>0</v>
      </c>
      <c r="Y414" s="12">
        <f t="shared" si="54"/>
        <v>0</v>
      </c>
      <c r="Z414" s="12">
        <f t="shared" si="55"/>
        <v>0</v>
      </c>
    </row>
    <row r="415" spans="1:26" hidden="1" x14ac:dyDescent="0.2">
      <c r="A415" s="10" t="s">
        <v>1</v>
      </c>
      <c r="B415" s="9">
        <v>600</v>
      </c>
      <c r="C415" s="9" t="s">
        <v>0</v>
      </c>
      <c r="D415" s="9" t="s">
        <v>0</v>
      </c>
      <c r="E415" s="9" t="s">
        <v>0</v>
      </c>
      <c r="F415" s="9"/>
      <c r="G415" s="9" t="s">
        <v>0</v>
      </c>
      <c r="H415" s="8"/>
      <c r="I415" s="8"/>
      <c r="J415" s="8"/>
      <c r="K415" s="7"/>
      <c r="L415" s="7"/>
      <c r="X415" s="96">
        <f t="shared" si="53"/>
        <v>0</v>
      </c>
      <c r="Y415" s="12">
        <f t="shared" si="54"/>
        <v>0</v>
      </c>
      <c r="Z415" s="12">
        <f t="shared" si="55"/>
        <v>0</v>
      </c>
    </row>
    <row r="416" spans="1:26" x14ac:dyDescent="0.2">
      <c r="A416" s="6"/>
      <c r="B416" s="6"/>
      <c r="C416" s="6"/>
      <c r="D416" s="6"/>
      <c r="E416" s="6"/>
      <c r="F416" s="6"/>
      <c r="G416" s="6"/>
      <c r="H416" s="5"/>
      <c r="I416" s="5"/>
      <c r="J416" s="5"/>
      <c r="K416" s="4"/>
      <c r="L416" s="4"/>
      <c r="X416" s="96">
        <f t="shared" si="53"/>
        <v>0</v>
      </c>
      <c r="Y416" s="12">
        <f t="shared" si="54"/>
        <v>0</v>
      </c>
      <c r="Z416" s="12">
        <f t="shared" si="55"/>
        <v>0</v>
      </c>
    </row>
    <row r="418" spans="8:8" x14ac:dyDescent="0.25">
      <c r="H418" s="80">
        <f>H12-H66+H409+H410-H412-H413+H406</f>
        <v>4.1327439248561859E-9</v>
      </c>
    </row>
    <row r="419" spans="8:8" x14ac:dyDescent="0.25">
      <c r="H419" s="3"/>
    </row>
    <row r="420" spans="8:8" x14ac:dyDescent="0.25">
      <c r="H420" s="3"/>
    </row>
  </sheetData>
  <mergeCells count="47">
    <mergeCell ref="B14:B35"/>
    <mergeCell ref="H1:J1"/>
    <mergeCell ref="H2:J2"/>
    <mergeCell ref="I4:J4"/>
    <mergeCell ref="A6:J6"/>
    <mergeCell ref="A7:A10"/>
    <mergeCell ref="B7:B10"/>
    <mergeCell ref="C7:C10"/>
    <mergeCell ref="D7:D10"/>
    <mergeCell ref="E7:E10"/>
    <mergeCell ref="F7:F10"/>
    <mergeCell ref="G7:G10"/>
    <mergeCell ref="H7:J7"/>
    <mergeCell ref="H8:H10"/>
    <mergeCell ref="I8:I10"/>
    <mergeCell ref="J8:J10"/>
    <mergeCell ref="B150:B152"/>
    <mergeCell ref="B36:B53"/>
    <mergeCell ref="B71:B89"/>
    <mergeCell ref="B100:B102"/>
    <mergeCell ref="B103:B120"/>
    <mergeCell ref="B121:B123"/>
    <mergeCell ref="B124:B146"/>
    <mergeCell ref="B147:B149"/>
    <mergeCell ref="B94:B99"/>
    <mergeCell ref="B56:B65"/>
    <mergeCell ref="B282:B293"/>
    <mergeCell ref="B153:B154"/>
    <mergeCell ref="B155:B165"/>
    <mergeCell ref="B166:B168"/>
    <mergeCell ref="B183:B218"/>
    <mergeCell ref="B219:B221"/>
    <mergeCell ref="B222:B228"/>
    <mergeCell ref="B229:B233"/>
    <mergeCell ref="B236:B237"/>
    <mergeCell ref="B238:B239"/>
    <mergeCell ref="B242:B260"/>
    <mergeCell ref="B261:B262"/>
    <mergeCell ref="B178:B182"/>
    <mergeCell ref="B383:B386"/>
    <mergeCell ref="B389:B393"/>
    <mergeCell ref="B394:B405"/>
    <mergeCell ref="B294:B370"/>
    <mergeCell ref="B371:B373"/>
    <mergeCell ref="B374:B378"/>
    <mergeCell ref="B379:B380"/>
    <mergeCell ref="B381:B382"/>
  </mergeCells>
  <pageMargins left="0.59055118110236227" right="0" top="0.39370078740157483" bottom="0" header="0.31496062992125984" footer="0.31496062992125984"/>
  <pageSetup paperSize="9" scale="57" fitToHeight="0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49"/>
  <sheetViews>
    <sheetView view="pageBreakPreview" zoomScale="70" zoomScaleNormal="100" zoomScaleSheetLayoutView="70" workbookViewId="0">
      <selection activeCell="O13" sqref="O13"/>
    </sheetView>
  </sheetViews>
  <sheetFormatPr defaultRowHeight="12.75" x14ac:dyDescent="0.2"/>
  <cols>
    <col min="1" max="1" width="20.7109375" style="43" customWidth="1"/>
    <col min="2" max="2" width="15.5703125" style="43" customWidth="1"/>
    <col min="3" max="3" width="16.42578125" style="43" customWidth="1"/>
    <col min="4" max="12" width="20.7109375" style="43" customWidth="1"/>
    <col min="13" max="13" width="13.140625" style="43" bestFit="1" customWidth="1"/>
    <col min="14" max="256" width="9.140625" style="43"/>
    <col min="257" max="257" width="20.7109375" style="43" customWidth="1"/>
    <col min="258" max="258" width="15.5703125" style="43" customWidth="1"/>
    <col min="259" max="259" width="16.42578125" style="43" customWidth="1"/>
    <col min="260" max="268" width="20.7109375" style="43" customWidth="1"/>
    <col min="269" max="512" width="9.140625" style="43"/>
    <col min="513" max="513" width="20.7109375" style="43" customWidth="1"/>
    <col min="514" max="514" width="15.5703125" style="43" customWidth="1"/>
    <col min="515" max="515" width="16.42578125" style="43" customWidth="1"/>
    <col min="516" max="524" width="20.7109375" style="43" customWidth="1"/>
    <col min="525" max="768" width="9.140625" style="43"/>
    <col min="769" max="769" width="20.7109375" style="43" customWidth="1"/>
    <col min="770" max="770" width="15.5703125" style="43" customWidth="1"/>
    <col min="771" max="771" width="16.42578125" style="43" customWidth="1"/>
    <col min="772" max="780" width="20.7109375" style="43" customWidth="1"/>
    <col min="781" max="1024" width="9.140625" style="43"/>
    <col min="1025" max="1025" width="20.7109375" style="43" customWidth="1"/>
    <col min="1026" max="1026" width="15.5703125" style="43" customWidth="1"/>
    <col min="1027" max="1027" width="16.42578125" style="43" customWidth="1"/>
    <col min="1028" max="1036" width="20.7109375" style="43" customWidth="1"/>
    <col min="1037" max="1280" width="9.140625" style="43"/>
    <col min="1281" max="1281" width="20.7109375" style="43" customWidth="1"/>
    <col min="1282" max="1282" width="15.5703125" style="43" customWidth="1"/>
    <col min="1283" max="1283" width="16.42578125" style="43" customWidth="1"/>
    <col min="1284" max="1292" width="20.7109375" style="43" customWidth="1"/>
    <col min="1293" max="1536" width="9.140625" style="43"/>
    <col min="1537" max="1537" width="20.7109375" style="43" customWidth="1"/>
    <col min="1538" max="1538" width="15.5703125" style="43" customWidth="1"/>
    <col min="1539" max="1539" width="16.42578125" style="43" customWidth="1"/>
    <col min="1540" max="1548" width="20.7109375" style="43" customWidth="1"/>
    <col min="1549" max="1792" width="9.140625" style="43"/>
    <col min="1793" max="1793" width="20.7109375" style="43" customWidth="1"/>
    <col min="1794" max="1794" width="15.5703125" style="43" customWidth="1"/>
    <col min="1795" max="1795" width="16.42578125" style="43" customWidth="1"/>
    <col min="1796" max="1804" width="20.7109375" style="43" customWidth="1"/>
    <col min="1805" max="2048" width="9.140625" style="43"/>
    <col min="2049" max="2049" width="20.7109375" style="43" customWidth="1"/>
    <col min="2050" max="2050" width="15.5703125" style="43" customWidth="1"/>
    <col min="2051" max="2051" width="16.42578125" style="43" customWidth="1"/>
    <col min="2052" max="2060" width="20.7109375" style="43" customWidth="1"/>
    <col min="2061" max="2304" width="9.140625" style="43"/>
    <col min="2305" max="2305" width="20.7109375" style="43" customWidth="1"/>
    <col min="2306" max="2306" width="15.5703125" style="43" customWidth="1"/>
    <col min="2307" max="2307" width="16.42578125" style="43" customWidth="1"/>
    <col min="2308" max="2316" width="20.7109375" style="43" customWidth="1"/>
    <col min="2317" max="2560" width="9.140625" style="43"/>
    <col min="2561" max="2561" width="20.7109375" style="43" customWidth="1"/>
    <col min="2562" max="2562" width="15.5703125" style="43" customWidth="1"/>
    <col min="2563" max="2563" width="16.42578125" style="43" customWidth="1"/>
    <col min="2564" max="2572" width="20.7109375" style="43" customWidth="1"/>
    <col min="2573" max="2816" width="9.140625" style="43"/>
    <col min="2817" max="2817" width="20.7109375" style="43" customWidth="1"/>
    <col min="2818" max="2818" width="15.5703125" style="43" customWidth="1"/>
    <col min="2819" max="2819" width="16.42578125" style="43" customWidth="1"/>
    <col min="2820" max="2828" width="20.7109375" style="43" customWidth="1"/>
    <col min="2829" max="3072" width="9.140625" style="43"/>
    <col min="3073" max="3073" width="20.7109375" style="43" customWidth="1"/>
    <col min="3074" max="3074" width="15.5703125" style="43" customWidth="1"/>
    <col min="3075" max="3075" width="16.42578125" style="43" customWidth="1"/>
    <col min="3076" max="3084" width="20.7109375" style="43" customWidth="1"/>
    <col min="3085" max="3328" width="9.140625" style="43"/>
    <col min="3329" max="3329" width="20.7109375" style="43" customWidth="1"/>
    <col min="3330" max="3330" width="15.5703125" style="43" customWidth="1"/>
    <col min="3331" max="3331" width="16.42578125" style="43" customWidth="1"/>
    <col min="3332" max="3340" width="20.7109375" style="43" customWidth="1"/>
    <col min="3341" max="3584" width="9.140625" style="43"/>
    <col min="3585" max="3585" width="20.7109375" style="43" customWidth="1"/>
    <col min="3586" max="3586" width="15.5703125" style="43" customWidth="1"/>
    <col min="3587" max="3587" width="16.42578125" style="43" customWidth="1"/>
    <col min="3588" max="3596" width="20.7109375" style="43" customWidth="1"/>
    <col min="3597" max="3840" width="9.140625" style="43"/>
    <col min="3841" max="3841" width="20.7109375" style="43" customWidth="1"/>
    <col min="3842" max="3842" width="15.5703125" style="43" customWidth="1"/>
    <col min="3843" max="3843" width="16.42578125" style="43" customWidth="1"/>
    <col min="3844" max="3852" width="20.7109375" style="43" customWidth="1"/>
    <col min="3853" max="4096" width="9.140625" style="43"/>
    <col min="4097" max="4097" width="20.7109375" style="43" customWidth="1"/>
    <col min="4098" max="4098" width="15.5703125" style="43" customWidth="1"/>
    <col min="4099" max="4099" width="16.42578125" style="43" customWidth="1"/>
    <col min="4100" max="4108" width="20.7109375" style="43" customWidth="1"/>
    <col min="4109" max="4352" width="9.140625" style="43"/>
    <col min="4353" max="4353" width="20.7109375" style="43" customWidth="1"/>
    <col min="4354" max="4354" width="15.5703125" style="43" customWidth="1"/>
    <col min="4355" max="4355" width="16.42578125" style="43" customWidth="1"/>
    <col min="4356" max="4364" width="20.7109375" style="43" customWidth="1"/>
    <col min="4365" max="4608" width="9.140625" style="43"/>
    <col min="4609" max="4609" width="20.7109375" style="43" customWidth="1"/>
    <col min="4610" max="4610" width="15.5703125" style="43" customWidth="1"/>
    <col min="4611" max="4611" width="16.42578125" style="43" customWidth="1"/>
    <col min="4612" max="4620" width="20.7109375" style="43" customWidth="1"/>
    <col min="4621" max="4864" width="9.140625" style="43"/>
    <col min="4865" max="4865" width="20.7109375" style="43" customWidth="1"/>
    <col min="4866" max="4866" width="15.5703125" style="43" customWidth="1"/>
    <col min="4867" max="4867" width="16.42578125" style="43" customWidth="1"/>
    <col min="4868" max="4876" width="20.7109375" style="43" customWidth="1"/>
    <col min="4877" max="5120" width="9.140625" style="43"/>
    <col min="5121" max="5121" width="20.7109375" style="43" customWidth="1"/>
    <col min="5122" max="5122" width="15.5703125" style="43" customWidth="1"/>
    <col min="5123" max="5123" width="16.42578125" style="43" customWidth="1"/>
    <col min="5124" max="5132" width="20.7109375" style="43" customWidth="1"/>
    <col min="5133" max="5376" width="9.140625" style="43"/>
    <col min="5377" max="5377" width="20.7109375" style="43" customWidth="1"/>
    <col min="5378" max="5378" width="15.5703125" style="43" customWidth="1"/>
    <col min="5379" max="5379" width="16.42578125" style="43" customWidth="1"/>
    <col min="5380" max="5388" width="20.7109375" style="43" customWidth="1"/>
    <col min="5389" max="5632" width="9.140625" style="43"/>
    <col min="5633" max="5633" width="20.7109375" style="43" customWidth="1"/>
    <col min="5634" max="5634" width="15.5703125" style="43" customWidth="1"/>
    <col min="5635" max="5635" width="16.42578125" style="43" customWidth="1"/>
    <col min="5636" max="5644" width="20.7109375" style="43" customWidth="1"/>
    <col min="5645" max="5888" width="9.140625" style="43"/>
    <col min="5889" max="5889" width="20.7109375" style="43" customWidth="1"/>
    <col min="5890" max="5890" width="15.5703125" style="43" customWidth="1"/>
    <col min="5891" max="5891" width="16.42578125" style="43" customWidth="1"/>
    <col min="5892" max="5900" width="20.7109375" style="43" customWidth="1"/>
    <col min="5901" max="6144" width="9.140625" style="43"/>
    <col min="6145" max="6145" width="20.7109375" style="43" customWidth="1"/>
    <col min="6146" max="6146" width="15.5703125" style="43" customWidth="1"/>
    <col min="6147" max="6147" width="16.42578125" style="43" customWidth="1"/>
    <col min="6148" max="6156" width="20.7109375" style="43" customWidth="1"/>
    <col min="6157" max="6400" width="9.140625" style="43"/>
    <col min="6401" max="6401" width="20.7109375" style="43" customWidth="1"/>
    <col min="6402" max="6402" width="15.5703125" style="43" customWidth="1"/>
    <col min="6403" max="6403" width="16.42578125" style="43" customWidth="1"/>
    <col min="6404" max="6412" width="20.7109375" style="43" customWidth="1"/>
    <col min="6413" max="6656" width="9.140625" style="43"/>
    <col min="6657" max="6657" width="20.7109375" style="43" customWidth="1"/>
    <col min="6658" max="6658" width="15.5703125" style="43" customWidth="1"/>
    <col min="6659" max="6659" width="16.42578125" style="43" customWidth="1"/>
    <col min="6660" max="6668" width="20.7109375" style="43" customWidth="1"/>
    <col min="6669" max="6912" width="9.140625" style="43"/>
    <col min="6913" max="6913" width="20.7109375" style="43" customWidth="1"/>
    <col min="6914" max="6914" width="15.5703125" style="43" customWidth="1"/>
    <col min="6915" max="6915" width="16.42578125" style="43" customWidth="1"/>
    <col min="6916" max="6924" width="20.7109375" style="43" customWidth="1"/>
    <col min="6925" max="7168" width="9.140625" style="43"/>
    <col min="7169" max="7169" width="20.7109375" style="43" customWidth="1"/>
    <col min="7170" max="7170" width="15.5703125" style="43" customWidth="1"/>
    <col min="7171" max="7171" width="16.42578125" style="43" customWidth="1"/>
    <col min="7172" max="7180" width="20.7109375" style="43" customWidth="1"/>
    <col min="7181" max="7424" width="9.140625" style="43"/>
    <col min="7425" max="7425" width="20.7109375" style="43" customWidth="1"/>
    <col min="7426" max="7426" width="15.5703125" style="43" customWidth="1"/>
    <col min="7427" max="7427" width="16.42578125" style="43" customWidth="1"/>
    <col min="7428" max="7436" width="20.7109375" style="43" customWidth="1"/>
    <col min="7437" max="7680" width="9.140625" style="43"/>
    <col min="7681" max="7681" width="20.7109375" style="43" customWidth="1"/>
    <col min="7682" max="7682" width="15.5703125" style="43" customWidth="1"/>
    <col min="7683" max="7683" width="16.42578125" style="43" customWidth="1"/>
    <col min="7684" max="7692" width="20.7109375" style="43" customWidth="1"/>
    <col min="7693" max="7936" width="9.140625" style="43"/>
    <col min="7937" max="7937" width="20.7109375" style="43" customWidth="1"/>
    <col min="7938" max="7938" width="15.5703125" style="43" customWidth="1"/>
    <col min="7939" max="7939" width="16.42578125" style="43" customWidth="1"/>
    <col min="7940" max="7948" width="20.7109375" style="43" customWidth="1"/>
    <col min="7949" max="8192" width="9.140625" style="43"/>
    <col min="8193" max="8193" width="20.7109375" style="43" customWidth="1"/>
    <col min="8194" max="8194" width="15.5703125" style="43" customWidth="1"/>
    <col min="8195" max="8195" width="16.42578125" style="43" customWidth="1"/>
    <col min="8196" max="8204" width="20.7109375" style="43" customWidth="1"/>
    <col min="8205" max="8448" width="9.140625" style="43"/>
    <col min="8449" max="8449" width="20.7109375" style="43" customWidth="1"/>
    <col min="8450" max="8450" width="15.5703125" style="43" customWidth="1"/>
    <col min="8451" max="8451" width="16.42578125" style="43" customWidth="1"/>
    <col min="8452" max="8460" width="20.7109375" style="43" customWidth="1"/>
    <col min="8461" max="8704" width="9.140625" style="43"/>
    <col min="8705" max="8705" width="20.7109375" style="43" customWidth="1"/>
    <col min="8706" max="8706" width="15.5703125" style="43" customWidth="1"/>
    <col min="8707" max="8707" width="16.42578125" style="43" customWidth="1"/>
    <col min="8708" max="8716" width="20.7109375" style="43" customWidth="1"/>
    <col min="8717" max="8960" width="9.140625" style="43"/>
    <col min="8961" max="8961" width="20.7109375" style="43" customWidth="1"/>
    <col min="8962" max="8962" width="15.5703125" style="43" customWidth="1"/>
    <col min="8963" max="8963" width="16.42578125" style="43" customWidth="1"/>
    <col min="8964" max="8972" width="20.7109375" style="43" customWidth="1"/>
    <col min="8973" max="9216" width="9.140625" style="43"/>
    <col min="9217" max="9217" width="20.7109375" style="43" customWidth="1"/>
    <col min="9218" max="9218" width="15.5703125" style="43" customWidth="1"/>
    <col min="9219" max="9219" width="16.42578125" style="43" customWidth="1"/>
    <col min="9220" max="9228" width="20.7109375" style="43" customWidth="1"/>
    <col min="9229" max="9472" width="9.140625" style="43"/>
    <col min="9473" max="9473" width="20.7109375" style="43" customWidth="1"/>
    <col min="9474" max="9474" width="15.5703125" style="43" customWidth="1"/>
    <col min="9475" max="9475" width="16.42578125" style="43" customWidth="1"/>
    <col min="9476" max="9484" width="20.7109375" style="43" customWidth="1"/>
    <col min="9485" max="9728" width="9.140625" style="43"/>
    <col min="9729" max="9729" width="20.7109375" style="43" customWidth="1"/>
    <col min="9730" max="9730" width="15.5703125" style="43" customWidth="1"/>
    <col min="9731" max="9731" width="16.42578125" style="43" customWidth="1"/>
    <col min="9732" max="9740" width="20.7109375" style="43" customWidth="1"/>
    <col min="9741" max="9984" width="9.140625" style="43"/>
    <col min="9985" max="9985" width="20.7109375" style="43" customWidth="1"/>
    <col min="9986" max="9986" width="15.5703125" style="43" customWidth="1"/>
    <col min="9987" max="9987" width="16.42578125" style="43" customWidth="1"/>
    <col min="9988" max="9996" width="20.7109375" style="43" customWidth="1"/>
    <col min="9997" max="10240" width="9.140625" style="43"/>
    <col min="10241" max="10241" width="20.7109375" style="43" customWidth="1"/>
    <col min="10242" max="10242" width="15.5703125" style="43" customWidth="1"/>
    <col min="10243" max="10243" width="16.42578125" style="43" customWidth="1"/>
    <col min="10244" max="10252" width="20.7109375" style="43" customWidth="1"/>
    <col min="10253" max="10496" width="9.140625" style="43"/>
    <col min="10497" max="10497" width="20.7109375" style="43" customWidth="1"/>
    <col min="10498" max="10498" width="15.5703125" style="43" customWidth="1"/>
    <col min="10499" max="10499" width="16.42578125" style="43" customWidth="1"/>
    <col min="10500" max="10508" width="20.7109375" style="43" customWidth="1"/>
    <col min="10509" max="10752" width="9.140625" style="43"/>
    <col min="10753" max="10753" width="20.7109375" style="43" customWidth="1"/>
    <col min="10754" max="10754" width="15.5703125" style="43" customWidth="1"/>
    <col min="10755" max="10755" width="16.42578125" style="43" customWidth="1"/>
    <col min="10756" max="10764" width="20.7109375" style="43" customWidth="1"/>
    <col min="10765" max="11008" width="9.140625" style="43"/>
    <col min="11009" max="11009" width="20.7109375" style="43" customWidth="1"/>
    <col min="11010" max="11010" width="15.5703125" style="43" customWidth="1"/>
    <col min="11011" max="11011" width="16.42578125" style="43" customWidth="1"/>
    <col min="11012" max="11020" width="20.7109375" style="43" customWidth="1"/>
    <col min="11021" max="11264" width="9.140625" style="43"/>
    <col min="11265" max="11265" width="20.7109375" style="43" customWidth="1"/>
    <col min="11266" max="11266" width="15.5703125" style="43" customWidth="1"/>
    <col min="11267" max="11267" width="16.42578125" style="43" customWidth="1"/>
    <col min="11268" max="11276" width="20.7109375" style="43" customWidth="1"/>
    <col min="11277" max="11520" width="9.140625" style="43"/>
    <col min="11521" max="11521" width="20.7109375" style="43" customWidth="1"/>
    <col min="11522" max="11522" width="15.5703125" style="43" customWidth="1"/>
    <col min="11523" max="11523" width="16.42578125" style="43" customWidth="1"/>
    <col min="11524" max="11532" width="20.7109375" style="43" customWidth="1"/>
    <col min="11533" max="11776" width="9.140625" style="43"/>
    <col min="11777" max="11777" width="20.7109375" style="43" customWidth="1"/>
    <col min="11778" max="11778" width="15.5703125" style="43" customWidth="1"/>
    <col min="11779" max="11779" width="16.42578125" style="43" customWidth="1"/>
    <col min="11780" max="11788" width="20.7109375" style="43" customWidth="1"/>
    <col min="11789" max="12032" width="9.140625" style="43"/>
    <col min="12033" max="12033" width="20.7109375" style="43" customWidth="1"/>
    <col min="12034" max="12034" width="15.5703125" style="43" customWidth="1"/>
    <col min="12035" max="12035" width="16.42578125" style="43" customWidth="1"/>
    <col min="12036" max="12044" width="20.7109375" style="43" customWidth="1"/>
    <col min="12045" max="12288" width="9.140625" style="43"/>
    <col min="12289" max="12289" width="20.7109375" style="43" customWidth="1"/>
    <col min="12290" max="12290" width="15.5703125" style="43" customWidth="1"/>
    <col min="12291" max="12291" width="16.42578125" style="43" customWidth="1"/>
    <col min="12292" max="12300" width="20.7109375" style="43" customWidth="1"/>
    <col min="12301" max="12544" width="9.140625" style="43"/>
    <col min="12545" max="12545" width="20.7109375" style="43" customWidth="1"/>
    <col min="12546" max="12546" width="15.5703125" style="43" customWidth="1"/>
    <col min="12547" max="12547" width="16.42578125" style="43" customWidth="1"/>
    <col min="12548" max="12556" width="20.7109375" style="43" customWidth="1"/>
    <col min="12557" max="12800" width="9.140625" style="43"/>
    <col min="12801" max="12801" width="20.7109375" style="43" customWidth="1"/>
    <col min="12802" max="12802" width="15.5703125" style="43" customWidth="1"/>
    <col min="12803" max="12803" width="16.42578125" style="43" customWidth="1"/>
    <col min="12804" max="12812" width="20.7109375" style="43" customWidth="1"/>
    <col min="12813" max="13056" width="9.140625" style="43"/>
    <col min="13057" max="13057" width="20.7109375" style="43" customWidth="1"/>
    <col min="13058" max="13058" width="15.5703125" style="43" customWidth="1"/>
    <col min="13059" max="13059" width="16.42578125" style="43" customWidth="1"/>
    <col min="13060" max="13068" width="20.7109375" style="43" customWidth="1"/>
    <col min="13069" max="13312" width="9.140625" style="43"/>
    <col min="13313" max="13313" width="20.7109375" style="43" customWidth="1"/>
    <col min="13314" max="13314" width="15.5703125" style="43" customWidth="1"/>
    <col min="13315" max="13315" width="16.42578125" style="43" customWidth="1"/>
    <col min="13316" max="13324" width="20.7109375" style="43" customWidth="1"/>
    <col min="13325" max="13568" width="9.140625" style="43"/>
    <col min="13569" max="13569" width="20.7109375" style="43" customWidth="1"/>
    <col min="13570" max="13570" width="15.5703125" style="43" customWidth="1"/>
    <col min="13571" max="13571" width="16.42578125" style="43" customWidth="1"/>
    <col min="13572" max="13580" width="20.7109375" style="43" customWidth="1"/>
    <col min="13581" max="13824" width="9.140625" style="43"/>
    <col min="13825" max="13825" width="20.7109375" style="43" customWidth="1"/>
    <col min="13826" max="13826" width="15.5703125" style="43" customWidth="1"/>
    <col min="13827" max="13827" width="16.42578125" style="43" customWidth="1"/>
    <col min="13828" max="13836" width="20.7109375" style="43" customWidth="1"/>
    <col min="13837" max="14080" width="9.140625" style="43"/>
    <col min="14081" max="14081" width="20.7109375" style="43" customWidth="1"/>
    <col min="14082" max="14082" width="15.5703125" style="43" customWidth="1"/>
    <col min="14083" max="14083" width="16.42578125" style="43" customWidth="1"/>
    <col min="14084" max="14092" width="20.7109375" style="43" customWidth="1"/>
    <col min="14093" max="14336" width="9.140625" style="43"/>
    <col min="14337" max="14337" width="20.7109375" style="43" customWidth="1"/>
    <col min="14338" max="14338" width="15.5703125" style="43" customWidth="1"/>
    <col min="14339" max="14339" width="16.42578125" style="43" customWidth="1"/>
    <col min="14340" max="14348" width="20.7109375" style="43" customWidth="1"/>
    <col min="14349" max="14592" width="9.140625" style="43"/>
    <col min="14593" max="14593" width="20.7109375" style="43" customWidth="1"/>
    <col min="14594" max="14594" width="15.5703125" style="43" customWidth="1"/>
    <col min="14595" max="14595" width="16.42578125" style="43" customWidth="1"/>
    <col min="14596" max="14604" width="20.7109375" style="43" customWidth="1"/>
    <col min="14605" max="14848" width="9.140625" style="43"/>
    <col min="14849" max="14849" width="20.7109375" style="43" customWidth="1"/>
    <col min="14850" max="14850" width="15.5703125" style="43" customWidth="1"/>
    <col min="14851" max="14851" width="16.42578125" style="43" customWidth="1"/>
    <col min="14852" max="14860" width="20.7109375" style="43" customWidth="1"/>
    <col min="14861" max="15104" width="9.140625" style="43"/>
    <col min="15105" max="15105" width="20.7109375" style="43" customWidth="1"/>
    <col min="15106" max="15106" width="15.5703125" style="43" customWidth="1"/>
    <col min="15107" max="15107" width="16.42578125" style="43" customWidth="1"/>
    <col min="15108" max="15116" width="20.7109375" style="43" customWidth="1"/>
    <col min="15117" max="15360" width="9.140625" style="43"/>
    <col min="15361" max="15361" width="20.7109375" style="43" customWidth="1"/>
    <col min="15362" max="15362" width="15.5703125" style="43" customWidth="1"/>
    <col min="15363" max="15363" width="16.42578125" style="43" customWidth="1"/>
    <col min="15364" max="15372" width="20.7109375" style="43" customWidth="1"/>
    <col min="15373" max="15616" width="9.140625" style="43"/>
    <col min="15617" max="15617" width="20.7109375" style="43" customWidth="1"/>
    <col min="15618" max="15618" width="15.5703125" style="43" customWidth="1"/>
    <col min="15619" max="15619" width="16.42578125" style="43" customWidth="1"/>
    <col min="15620" max="15628" width="20.7109375" style="43" customWidth="1"/>
    <col min="15629" max="15872" width="9.140625" style="43"/>
    <col min="15873" max="15873" width="20.7109375" style="43" customWidth="1"/>
    <col min="15874" max="15874" width="15.5703125" style="43" customWidth="1"/>
    <col min="15875" max="15875" width="16.42578125" style="43" customWidth="1"/>
    <col min="15876" max="15884" width="20.7109375" style="43" customWidth="1"/>
    <col min="15885" max="16128" width="9.140625" style="43"/>
    <col min="16129" max="16129" width="20.7109375" style="43" customWidth="1"/>
    <col min="16130" max="16130" width="15.5703125" style="43" customWidth="1"/>
    <col min="16131" max="16131" width="16.42578125" style="43" customWidth="1"/>
    <col min="16132" max="16140" width="20.7109375" style="43" customWidth="1"/>
    <col min="16141" max="16384" width="9.140625" style="43"/>
  </cols>
  <sheetData>
    <row r="1" spans="1:13" ht="15.75" x14ac:dyDescent="0.2">
      <c r="A1" s="44" t="s">
        <v>176</v>
      </c>
      <c r="B1" s="44"/>
      <c r="C1" s="44"/>
      <c r="D1" s="55"/>
      <c r="E1" s="55"/>
      <c r="F1" s="55"/>
      <c r="G1" s="55"/>
      <c r="H1" s="55"/>
      <c r="I1" s="55"/>
      <c r="J1" s="56"/>
      <c r="K1" s="134" t="s">
        <v>175</v>
      </c>
      <c r="L1" s="134"/>
    </row>
    <row r="2" spans="1:13" ht="15" x14ac:dyDescent="0.2">
      <c r="A2" s="44"/>
      <c r="B2" s="44"/>
      <c r="C2" s="44"/>
      <c r="D2" s="55"/>
      <c r="E2" s="55"/>
      <c r="F2" s="55"/>
      <c r="G2" s="44"/>
      <c r="H2" s="44"/>
      <c r="I2" s="44"/>
      <c r="J2" s="44"/>
      <c r="K2" s="44"/>
      <c r="L2" s="44"/>
    </row>
    <row r="3" spans="1:13" ht="21.75" customHeight="1" x14ac:dyDescent="0.25">
      <c r="A3" s="135" t="s">
        <v>186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01" t="s">
        <v>184</v>
      </c>
    </row>
    <row r="4" spans="1:13" ht="15" x14ac:dyDescent="0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44"/>
      <c r="L4" s="44"/>
    </row>
    <row r="5" spans="1:13" ht="15" customHeight="1" x14ac:dyDescent="0.2">
      <c r="A5" s="137" t="s">
        <v>156</v>
      </c>
      <c r="B5" s="137" t="s">
        <v>155</v>
      </c>
      <c r="C5" s="137" t="s">
        <v>174</v>
      </c>
      <c r="D5" s="138" t="s">
        <v>173</v>
      </c>
      <c r="E5" s="138"/>
      <c r="F5" s="138"/>
      <c r="G5" s="138"/>
      <c r="H5" s="138"/>
      <c r="I5" s="138"/>
      <c r="J5" s="138"/>
      <c r="K5" s="138"/>
      <c r="L5" s="138"/>
    </row>
    <row r="6" spans="1:13" ht="23.25" customHeight="1" x14ac:dyDescent="0.2">
      <c r="A6" s="137"/>
      <c r="B6" s="137"/>
      <c r="C6" s="137"/>
      <c r="D6" s="138" t="s">
        <v>172</v>
      </c>
      <c r="E6" s="138"/>
      <c r="F6" s="138"/>
      <c r="G6" s="138" t="s">
        <v>73</v>
      </c>
      <c r="H6" s="138"/>
      <c r="I6" s="138"/>
      <c r="J6" s="138"/>
      <c r="K6" s="138"/>
      <c r="L6" s="138"/>
    </row>
    <row r="7" spans="1:13" ht="63.75" customHeight="1" x14ac:dyDescent="0.2">
      <c r="A7" s="137"/>
      <c r="B7" s="137"/>
      <c r="C7" s="137"/>
      <c r="D7" s="138"/>
      <c r="E7" s="138"/>
      <c r="F7" s="138"/>
      <c r="G7" s="139" t="s">
        <v>171</v>
      </c>
      <c r="H7" s="139"/>
      <c r="I7" s="139"/>
      <c r="J7" s="139" t="s">
        <v>170</v>
      </c>
      <c r="K7" s="139"/>
      <c r="L7" s="139"/>
    </row>
    <row r="8" spans="1:13" ht="49.5" customHeight="1" x14ac:dyDescent="0.2">
      <c r="A8" s="137"/>
      <c r="B8" s="137"/>
      <c r="C8" s="137"/>
      <c r="D8" s="50" t="s">
        <v>163</v>
      </c>
      <c r="E8" s="50" t="s">
        <v>162</v>
      </c>
      <c r="F8" s="50" t="s">
        <v>161</v>
      </c>
      <c r="G8" s="50" t="s">
        <v>163</v>
      </c>
      <c r="H8" s="50" t="s">
        <v>162</v>
      </c>
      <c r="I8" s="50" t="s">
        <v>161</v>
      </c>
      <c r="J8" s="50" t="s">
        <v>169</v>
      </c>
      <c r="K8" s="50" t="s">
        <v>168</v>
      </c>
      <c r="L8" s="50" t="s">
        <v>167</v>
      </c>
    </row>
    <row r="9" spans="1:13" ht="15.75" x14ac:dyDescent="0.2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  <c r="G9" s="48">
        <v>7</v>
      </c>
      <c r="H9" s="48">
        <v>8</v>
      </c>
      <c r="I9" s="48">
        <v>9</v>
      </c>
      <c r="J9" s="48">
        <v>10</v>
      </c>
      <c r="K9" s="48">
        <v>11</v>
      </c>
      <c r="L9" s="48">
        <v>12</v>
      </c>
    </row>
    <row r="10" spans="1:13" ht="63" x14ac:dyDescent="0.2">
      <c r="A10" s="53" t="s">
        <v>166</v>
      </c>
      <c r="B10" s="54">
        <v>1</v>
      </c>
      <c r="C10" s="48" t="s">
        <v>0</v>
      </c>
      <c r="D10" s="44">
        <v>27418735.890000001</v>
      </c>
      <c r="E10" s="52">
        <v>25021221.649999999</v>
      </c>
      <c r="F10" s="52">
        <v>24272376.25</v>
      </c>
      <c r="G10" s="52">
        <f>D10</f>
        <v>27418735.890000001</v>
      </c>
      <c r="H10" s="52">
        <v>25021221.649999999</v>
      </c>
      <c r="I10" s="52">
        <v>24272376.25</v>
      </c>
      <c r="J10" s="53"/>
      <c r="K10" s="53"/>
      <c r="L10" s="53"/>
      <c r="M10" s="65">
        <f>D12+D16</f>
        <v>27418735.890000001</v>
      </c>
    </row>
    <row r="11" spans="1:13" ht="15.75" x14ac:dyDescent="0.2">
      <c r="A11" s="122" t="s">
        <v>165</v>
      </c>
      <c r="B11" s="125">
        <v>1001</v>
      </c>
      <c r="C11" s="48" t="s">
        <v>0</v>
      </c>
      <c r="D11" s="52"/>
      <c r="E11" s="52"/>
      <c r="F11" s="52"/>
      <c r="G11" s="52"/>
      <c r="H11" s="52"/>
      <c r="I11" s="52"/>
      <c r="J11" s="53"/>
      <c r="K11" s="53"/>
      <c r="L11" s="53"/>
    </row>
    <row r="12" spans="1:13" ht="22.5" customHeight="1" x14ac:dyDescent="0.2">
      <c r="A12" s="123"/>
      <c r="B12" s="126"/>
      <c r="C12" s="50" t="s">
        <v>163</v>
      </c>
      <c r="D12" s="83">
        <v>976711.46</v>
      </c>
      <c r="E12" s="52"/>
      <c r="F12" s="52"/>
      <c r="G12" s="83">
        <f>D12</f>
        <v>976711.46</v>
      </c>
      <c r="H12" s="52"/>
      <c r="I12" s="52"/>
      <c r="J12" s="51"/>
      <c r="K12" s="51"/>
      <c r="L12" s="51"/>
    </row>
    <row r="13" spans="1:13" ht="57" customHeight="1" x14ac:dyDescent="0.2">
      <c r="A13" s="123"/>
      <c r="B13" s="126"/>
      <c r="C13" s="50" t="s">
        <v>162</v>
      </c>
      <c r="D13" s="52">
        <v>0</v>
      </c>
      <c r="E13" s="52"/>
      <c r="F13" s="52"/>
      <c r="G13" s="52"/>
      <c r="H13" s="52"/>
      <c r="I13" s="52"/>
      <c r="J13" s="51"/>
      <c r="K13" s="51"/>
      <c r="L13" s="51"/>
    </row>
    <row r="14" spans="1:13" ht="54" customHeight="1" x14ac:dyDescent="0.2">
      <c r="A14" s="124"/>
      <c r="B14" s="127"/>
      <c r="C14" s="50" t="s">
        <v>161</v>
      </c>
      <c r="D14" s="52">
        <v>0</v>
      </c>
      <c r="E14" s="52"/>
      <c r="F14" s="52"/>
      <c r="G14" s="52"/>
      <c r="H14" s="52"/>
      <c r="I14" s="52"/>
      <c r="J14" s="51"/>
      <c r="K14" s="51"/>
      <c r="L14" s="51"/>
    </row>
    <row r="15" spans="1:13" ht="25.5" customHeight="1" x14ac:dyDescent="0.2">
      <c r="A15" s="128" t="s">
        <v>164</v>
      </c>
      <c r="B15" s="131">
        <v>2001</v>
      </c>
      <c r="C15" s="48" t="s">
        <v>0</v>
      </c>
      <c r="D15" s="52"/>
      <c r="E15" s="52"/>
      <c r="F15" s="52"/>
      <c r="G15" s="52"/>
      <c r="H15" s="52"/>
      <c r="I15" s="52"/>
      <c r="J15" s="53"/>
      <c r="K15" s="53"/>
      <c r="L15" s="53"/>
    </row>
    <row r="16" spans="1:13" ht="30.75" customHeight="1" x14ac:dyDescent="0.2">
      <c r="A16" s="129"/>
      <c r="B16" s="132"/>
      <c r="C16" s="50" t="s">
        <v>163</v>
      </c>
      <c r="D16" s="52">
        <f>D10-D12</f>
        <v>26442024.43</v>
      </c>
      <c r="E16" s="49" t="s">
        <v>0</v>
      </c>
      <c r="F16" s="49" t="s">
        <v>0</v>
      </c>
      <c r="G16" s="52">
        <f>D16</f>
        <v>26442024.43</v>
      </c>
      <c r="H16" s="49" t="s">
        <v>0</v>
      </c>
      <c r="I16" s="49" t="s">
        <v>0</v>
      </c>
      <c r="J16" s="51"/>
      <c r="K16" s="48" t="s">
        <v>0</v>
      </c>
      <c r="L16" s="48" t="s">
        <v>0</v>
      </c>
    </row>
    <row r="17" spans="1:12" ht="47.25" x14ac:dyDescent="0.2">
      <c r="A17" s="129"/>
      <c r="B17" s="132"/>
      <c r="C17" s="50" t="s">
        <v>162</v>
      </c>
      <c r="D17" s="49" t="s">
        <v>0</v>
      </c>
      <c r="E17" s="49">
        <f>E10</f>
        <v>25021221.649999999</v>
      </c>
      <c r="F17" s="49" t="s">
        <v>0</v>
      </c>
      <c r="G17" s="49" t="s">
        <v>0</v>
      </c>
      <c r="H17" s="49">
        <f>H10</f>
        <v>25021221.649999999</v>
      </c>
      <c r="I17" s="49" t="s">
        <v>0</v>
      </c>
      <c r="J17" s="48" t="s">
        <v>0</v>
      </c>
      <c r="K17" s="47"/>
      <c r="L17" s="48" t="s">
        <v>0</v>
      </c>
    </row>
    <row r="18" spans="1:12" ht="47.25" x14ac:dyDescent="0.2">
      <c r="A18" s="130"/>
      <c r="B18" s="133"/>
      <c r="C18" s="50" t="s">
        <v>161</v>
      </c>
      <c r="D18" s="49" t="s">
        <v>0</v>
      </c>
      <c r="E18" s="49" t="s">
        <v>0</v>
      </c>
      <c r="F18" s="49">
        <f>F10</f>
        <v>24272376.25</v>
      </c>
      <c r="G18" s="49" t="s">
        <v>0</v>
      </c>
      <c r="H18" s="49" t="s">
        <v>0</v>
      </c>
      <c r="I18" s="49">
        <f>I10</f>
        <v>24272376.25</v>
      </c>
      <c r="J18" s="48" t="s">
        <v>0</v>
      </c>
      <c r="K18" s="48" t="s">
        <v>0</v>
      </c>
      <c r="L18" s="47"/>
    </row>
    <row r="19" spans="1:12" ht="15" x14ac:dyDescent="0.2">
      <c r="A19" s="44"/>
      <c r="B19" s="44"/>
      <c r="C19" s="44"/>
      <c r="D19" s="44"/>
      <c r="E19" s="46"/>
      <c r="F19" s="44"/>
      <c r="G19" s="44"/>
      <c r="H19" s="44"/>
      <c r="I19" s="44"/>
      <c r="J19" s="44"/>
      <c r="K19" s="44"/>
      <c r="L19" s="44"/>
    </row>
    <row r="20" spans="1:12" ht="15" x14ac:dyDescent="0.2">
      <c r="A20" s="44"/>
      <c r="B20" s="44"/>
      <c r="C20" s="44"/>
      <c r="D20" s="44"/>
      <c r="E20" s="46"/>
      <c r="F20" s="44"/>
      <c r="G20" s="44"/>
      <c r="H20" s="44"/>
      <c r="I20" s="44"/>
      <c r="J20" s="44"/>
      <c r="K20" s="44"/>
      <c r="L20" s="44"/>
    </row>
    <row r="21" spans="1:12" ht="15" x14ac:dyDescent="0.2">
      <c r="A21" s="44"/>
      <c r="B21" s="44"/>
      <c r="C21" s="44"/>
      <c r="D21" s="44">
        <v>27418735.889999997</v>
      </c>
      <c r="E21" s="46">
        <v>25021221.649999999</v>
      </c>
      <c r="F21" s="44">
        <v>24272376.25</v>
      </c>
      <c r="G21" s="44"/>
      <c r="H21" s="44"/>
      <c r="I21" s="44"/>
      <c r="J21" s="44"/>
      <c r="K21" s="44"/>
      <c r="L21" s="44"/>
    </row>
    <row r="22" spans="1:12" ht="15" x14ac:dyDescent="0.2">
      <c r="A22" s="44"/>
      <c r="B22" s="44"/>
      <c r="C22" s="44"/>
      <c r="D22" s="55">
        <f>D10-D21</f>
        <v>0</v>
      </c>
      <c r="E22" s="55">
        <f t="shared" ref="E22:F22" si="0">E10-E21</f>
        <v>0</v>
      </c>
      <c r="F22" s="55">
        <f t="shared" si="0"/>
        <v>0</v>
      </c>
      <c r="G22" s="44"/>
      <c r="H22" s="44"/>
      <c r="I22" s="44"/>
      <c r="J22" s="44"/>
      <c r="K22" s="44"/>
      <c r="L22" s="44"/>
    </row>
    <row r="23" spans="1:12" ht="15" x14ac:dyDescent="0.2">
      <c r="A23" s="44"/>
      <c r="B23" s="44"/>
      <c r="C23" s="44"/>
      <c r="D23" s="44"/>
      <c r="E23" s="46"/>
      <c r="F23" s="44"/>
      <c r="G23" s="44"/>
      <c r="H23" s="44"/>
      <c r="I23" s="44"/>
      <c r="J23" s="44"/>
      <c r="K23" s="44"/>
      <c r="L23" s="44"/>
    </row>
    <row r="24" spans="1:12" ht="15" x14ac:dyDescent="0.2">
      <c r="A24" s="44"/>
      <c r="B24" s="44"/>
      <c r="C24" s="44"/>
      <c r="D24" s="44"/>
      <c r="E24" s="46"/>
      <c r="F24" s="44"/>
      <c r="G24" s="44"/>
      <c r="H24" s="44"/>
      <c r="I24" s="44"/>
      <c r="J24" s="44"/>
      <c r="K24" s="44"/>
      <c r="L24" s="44"/>
    </row>
    <row r="25" spans="1:12" ht="15" x14ac:dyDescent="0.2">
      <c r="A25" s="44"/>
      <c r="B25" s="44"/>
      <c r="C25" s="44"/>
      <c r="D25" s="44"/>
      <c r="E25" s="46"/>
      <c r="F25" s="44"/>
      <c r="G25" s="44"/>
      <c r="H25" s="44"/>
      <c r="I25" s="44"/>
      <c r="J25" s="44"/>
      <c r="K25" s="44"/>
      <c r="L25" s="44"/>
    </row>
    <row r="26" spans="1:12" ht="15" x14ac:dyDescent="0.2">
      <c r="A26" s="44"/>
      <c r="B26" s="44"/>
      <c r="C26" s="44"/>
      <c r="D26" s="44"/>
      <c r="E26" s="46"/>
      <c r="F26" s="44"/>
      <c r="G26" s="44"/>
      <c r="H26" s="44"/>
      <c r="I26" s="44"/>
      <c r="J26" s="44"/>
      <c r="K26" s="44"/>
      <c r="L26" s="44"/>
    </row>
    <row r="27" spans="1:12" ht="15" x14ac:dyDescent="0.2">
      <c r="A27" s="44"/>
      <c r="B27" s="44"/>
      <c r="C27" s="44"/>
      <c r="D27" s="44"/>
      <c r="E27" s="46"/>
      <c r="F27" s="44"/>
      <c r="G27" s="44"/>
      <c r="H27" s="44"/>
      <c r="I27" s="44"/>
      <c r="J27" s="44"/>
      <c r="K27" s="44"/>
      <c r="L27" s="44"/>
    </row>
    <row r="28" spans="1:12" ht="15" x14ac:dyDescent="0.2">
      <c r="A28" s="44"/>
      <c r="B28" s="44"/>
      <c r="C28" s="44"/>
      <c r="D28" s="44"/>
      <c r="E28" s="46"/>
      <c r="F28" s="44"/>
      <c r="G28" s="44"/>
      <c r="H28" s="44"/>
      <c r="I28" s="44"/>
      <c r="J28" s="44"/>
      <c r="K28" s="44"/>
      <c r="L28" s="44"/>
    </row>
    <row r="29" spans="1:12" ht="15" x14ac:dyDescent="0.2">
      <c r="A29" s="44"/>
      <c r="B29" s="44"/>
      <c r="C29" s="44"/>
      <c r="D29" s="44"/>
      <c r="E29" s="46"/>
      <c r="F29" s="44"/>
      <c r="G29" s="44"/>
      <c r="H29" s="44"/>
      <c r="I29" s="44"/>
      <c r="J29" s="44"/>
      <c r="K29" s="44"/>
      <c r="L29" s="44"/>
    </row>
    <row r="30" spans="1:12" ht="15" x14ac:dyDescent="0.2">
      <c r="A30" s="44"/>
      <c r="B30" s="44"/>
      <c r="C30" s="44"/>
      <c r="D30" s="44"/>
      <c r="E30" s="46"/>
      <c r="F30" s="44"/>
      <c r="G30" s="44"/>
      <c r="H30" s="44"/>
      <c r="I30" s="44"/>
      <c r="J30" s="44"/>
      <c r="K30" s="44"/>
      <c r="L30" s="44"/>
    </row>
    <row r="31" spans="1:12" ht="15" x14ac:dyDescent="0.2">
      <c r="A31" s="44"/>
      <c r="B31" s="44"/>
      <c r="C31" s="44"/>
      <c r="D31" s="44"/>
      <c r="E31" s="46"/>
      <c r="F31" s="44"/>
      <c r="G31" s="44"/>
      <c r="H31" s="44"/>
      <c r="I31" s="44"/>
      <c r="J31" s="44"/>
      <c r="K31" s="44"/>
      <c r="L31" s="44"/>
    </row>
    <row r="32" spans="1:12" ht="15" x14ac:dyDescent="0.2">
      <c r="A32" s="44"/>
      <c r="B32" s="44"/>
      <c r="C32" s="44"/>
      <c r="D32" s="44"/>
      <c r="E32" s="46"/>
      <c r="F32" s="44"/>
      <c r="G32" s="44"/>
      <c r="H32" s="44"/>
      <c r="I32" s="44"/>
      <c r="J32" s="44"/>
      <c r="K32" s="44"/>
      <c r="L32" s="44"/>
    </row>
    <row r="33" spans="1:12" ht="15" x14ac:dyDescent="0.2">
      <c r="A33" s="44"/>
      <c r="B33" s="44"/>
      <c r="C33" s="44"/>
      <c r="D33" s="44"/>
      <c r="E33" s="46"/>
      <c r="F33" s="44"/>
      <c r="G33" s="44"/>
      <c r="H33" s="44"/>
      <c r="I33" s="44"/>
      <c r="J33" s="44"/>
      <c r="K33" s="44"/>
      <c r="L33" s="44"/>
    </row>
    <row r="34" spans="1:12" ht="15" x14ac:dyDescent="0.2">
      <c r="A34" s="44"/>
      <c r="B34" s="44"/>
      <c r="C34" s="44"/>
      <c r="D34" s="44"/>
      <c r="E34" s="46"/>
      <c r="F34" s="44"/>
      <c r="G34" s="44"/>
      <c r="H34" s="44"/>
      <c r="I34" s="44"/>
      <c r="J34" s="44"/>
      <c r="K34" s="44"/>
      <c r="L34" s="44"/>
    </row>
    <row r="35" spans="1:12" ht="15" x14ac:dyDescent="0.2">
      <c r="A35" s="44"/>
      <c r="B35" s="44"/>
      <c r="C35" s="44"/>
      <c r="D35" s="44"/>
      <c r="E35" s="46"/>
      <c r="F35" s="44"/>
      <c r="G35" s="44"/>
      <c r="H35" s="44"/>
      <c r="I35" s="44"/>
      <c r="J35" s="44"/>
      <c r="K35" s="44"/>
      <c r="L35" s="44"/>
    </row>
    <row r="36" spans="1:12" ht="15" x14ac:dyDescent="0.2">
      <c r="A36" s="44"/>
      <c r="B36" s="44"/>
      <c r="C36" s="44"/>
      <c r="D36" s="44"/>
      <c r="E36" s="46"/>
      <c r="F36" s="44"/>
      <c r="G36" s="44"/>
      <c r="H36" s="44"/>
      <c r="I36" s="44"/>
      <c r="J36" s="44"/>
      <c r="K36" s="44"/>
      <c r="L36" s="44"/>
    </row>
    <row r="37" spans="1:12" ht="15" x14ac:dyDescent="0.2">
      <c r="A37" s="44"/>
      <c r="B37" s="44"/>
      <c r="C37" s="44"/>
      <c r="D37" s="44"/>
      <c r="E37" s="46"/>
      <c r="F37" s="44"/>
      <c r="G37" s="44"/>
      <c r="H37" s="44"/>
      <c r="I37" s="44"/>
      <c r="J37" s="44"/>
      <c r="K37" s="44"/>
      <c r="L37" s="44"/>
    </row>
    <row r="38" spans="1:12" ht="15" x14ac:dyDescent="0.2">
      <c r="A38" s="44"/>
      <c r="B38" s="44"/>
      <c r="C38" s="44"/>
      <c r="D38" s="44"/>
      <c r="E38" s="46"/>
      <c r="F38" s="44"/>
      <c r="G38" s="44"/>
      <c r="H38" s="44"/>
      <c r="I38" s="44"/>
      <c r="J38" s="44"/>
      <c r="K38" s="44"/>
      <c r="L38" s="44"/>
    </row>
    <row r="39" spans="1:12" ht="15" x14ac:dyDescent="0.2">
      <c r="A39" s="44"/>
      <c r="B39" s="44"/>
      <c r="C39" s="44"/>
      <c r="D39" s="44"/>
      <c r="E39" s="46"/>
      <c r="F39" s="44"/>
      <c r="G39" s="44"/>
      <c r="H39" s="44"/>
      <c r="I39" s="44"/>
      <c r="J39" s="44"/>
      <c r="K39" s="44"/>
      <c r="L39" s="44"/>
    </row>
    <row r="40" spans="1:12" ht="15" x14ac:dyDescent="0.2">
      <c r="A40" s="44"/>
      <c r="B40" s="44"/>
      <c r="C40" s="44"/>
      <c r="D40" s="44"/>
      <c r="E40" s="45"/>
      <c r="F40" s="44"/>
      <c r="G40" s="44"/>
      <c r="H40" s="44"/>
      <c r="I40" s="44"/>
      <c r="J40" s="44"/>
      <c r="K40" s="44"/>
      <c r="L40" s="44"/>
    </row>
    <row r="41" spans="1:12" ht="15" x14ac:dyDescent="0.2">
      <c r="A41" s="44"/>
      <c r="B41" s="44"/>
      <c r="C41" s="44"/>
      <c r="D41" s="44"/>
      <c r="E41" s="45"/>
      <c r="F41" s="44"/>
      <c r="G41" s="44"/>
      <c r="H41" s="44"/>
      <c r="I41" s="44"/>
      <c r="J41" s="44"/>
      <c r="K41" s="44"/>
      <c r="L41" s="44"/>
    </row>
    <row r="42" spans="1:12" ht="15" x14ac:dyDescent="0.2">
      <c r="A42" s="44"/>
      <c r="B42" s="44"/>
      <c r="C42" s="44"/>
      <c r="D42" s="44"/>
      <c r="E42" s="45"/>
      <c r="F42" s="44"/>
      <c r="G42" s="44"/>
      <c r="H42" s="44"/>
      <c r="I42" s="44"/>
      <c r="J42" s="44"/>
      <c r="K42" s="44"/>
      <c r="L42" s="44"/>
    </row>
    <row r="43" spans="1:12" ht="15" x14ac:dyDescent="0.2">
      <c r="A43" s="44"/>
      <c r="B43" s="44"/>
      <c r="C43" s="44"/>
      <c r="D43" s="44"/>
      <c r="E43" s="45"/>
      <c r="F43" s="44"/>
      <c r="G43" s="44"/>
      <c r="H43" s="44"/>
      <c r="I43" s="44"/>
      <c r="J43" s="44"/>
      <c r="K43" s="44"/>
      <c r="L43" s="44"/>
    </row>
    <row r="44" spans="1:12" ht="15" x14ac:dyDescent="0.2">
      <c r="A44" s="44"/>
      <c r="B44" s="44"/>
      <c r="C44" s="44"/>
      <c r="D44" s="44"/>
      <c r="E44" s="45"/>
      <c r="F44" s="44"/>
      <c r="G44" s="44"/>
      <c r="H44" s="44"/>
      <c r="I44" s="44"/>
      <c r="J44" s="44"/>
      <c r="K44" s="44"/>
      <c r="L44" s="44"/>
    </row>
    <row r="45" spans="1:12" ht="15" x14ac:dyDescent="0.2">
      <c r="A45" s="44"/>
      <c r="B45" s="44"/>
      <c r="C45" s="44"/>
      <c r="D45" s="44"/>
      <c r="E45" s="45"/>
      <c r="F45" s="44"/>
      <c r="G45" s="44"/>
      <c r="H45" s="44"/>
      <c r="I45" s="44"/>
      <c r="J45" s="44"/>
      <c r="K45" s="44"/>
      <c r="L45" s="44"/>
    </row>
    <row r="46" spans="1:12" ht="15" x14ac:dyDescent="0.2">
      <c r="A46" s="44"/>
      <c r="B46" s="44"/>
      <c r="C46" s="44"/>
      <c r="D46" s="44"/>
      <c r="E46" s="45"/>
      <c r="F46" s="44"/>
      <c r="G46" s="44"/>
      <c r="H46" s="44"/>
      <c r="I46" s="44"/>
      <c r="J46" s="44"/>
      <c r="K46" s="44"/>
      <c r="L46" s="44"/>
    </row>
    <row r="47" spans="1:12" ht="15" x14ac:dyDescent="0.2">
      <c r="A47" s="44"/>
      <c r="B47" s="44"/>
      <c r="C47" s="44"/>
      <c r="D47" s="44"/>
      <c r="E47" s="45"/>
      <c r="F47" s="44"/>
      <c r="G47" s="44"/>
      <c r="H47" s="44"/>
      <c r="I47" s="44"/>
      <c r="J47" s="44"/>
      <c r="K47" s="44"/>
      <c r="L47" s="44"/>
    </row>
    <row r="48" spans="1:12" ht="15" x14ac:dyDescent="0.2">
      <c r="A48" s="44"/>
      <c r="B48" s="44"/>
      <c r="C48" s="44"/>
      <c r="D48" s="44"/>
      <c r="E48" s="45"/>
      <c r="F48" s="44"/>
      <c r="G48" s="44"/>
      <c r="H48" s="44"/>
      <c r="I48" s="44"/>
      <c r="J48" s="44"/>
      <c r="K48" s="44"/>
      <c r="L48" s="44"/>
    </row>
    <row r="49" spans="1:12" ht="15" x14ac:dyDescent="0.2">
      <c r="A49" s="44"/>
      <c r="B49" s="44"/>
      <c r="C49" s="44"/>
      <c r="D49" s="44"/>
      <c r="E49" s="45"/>
      <c r="F49" s="44"/>
      <c r="G49" s="44"/>
      <c r="H49" s="44"/>
      <c r="I49" s="44"/>
      <c r="J49" s="44"/>
      <c r="K49" s="44"/>
      <c r="L49" s="44"/>
    </row>
  </sheetData>
  <mergeCells count="15">
    <mergeCell ref="A11:A14"/>
    <mergeCell ref="B11:B14"/>
    <mergeCell ref="A15:A18"/>
    <mergeCell ref="B15:B18"/>
    <mergeCell ref="K1:L1"/>
    <mergeCell ref="A3:L3"/>
    <mergeCell ref="A4:J4"/>
    <mergeCell ref="A5:A8"/>
    <mergeCell ref="B5:B8"/>
    <mergeCell ref="C5:C8"/>
    <mergeCell ref="D5:L5"/>
    <mergeCell ref="D6:F7"/>
    <mergeCell ref="G6:L6"/>
    <mergeCell ref="G7:I7"/>
    <mergeCell ref="J7:L7"/>
  </mergeCells>
  <hyperlinks>
    <hyperlink ref="G7" r:id="rId1" display="consultantplus://offline/ref=985DFA738D42EACDD6D6E7A732A35EBB5EE556B5569FFFC3D82F0102A3X1PFG"/>
    <hyperlink ref="J7" r:id="rId2" display="consultantplus://offline/ref=985DFA738D42EACDD6D6E7A732A35EBB5EE457B75497FFC3D82F0102A3X1PFG"/>
  </hyperlinks>
  <pageMargins left="0.23" right="0.39370078740157483" top="0.59055118110236227" bottom="0.59055118110236227" header="0.31496062992125984" footer="0.31496062992125984"/>
  <pageSetup paperSize="9" scale="60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Таблица 2</vt:lpstr>
      <vt:lpstr>Таблица № 3</vt:lpstr>
      <vt:lpstr>'Таблица 2'!Заголовки_для_печати</vt:lpstr>
      <vt:lpstr>'Таблица 2'!Область_печати</vt:lpstr>
      <vt:lpstr>'Таблица № 3'!Область_печати</vt:lpstr>
    </vt:vector>
  </TitlesOfParts>
  <Company>Министерство образования и науки Красноясркого кра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zaboeva</dc:creator>
  <cp:lastModifiedBy>User</cp:lastModifiedBy>
  <cp:lastPrinted>2019-11-29T01:53:53Z</cp:lastPrinted>
  <dcterms:created xsi:type="dcterms:W3CDTF">2019-07-03T05:04:55Z</dcterms:created>
  <dcterms:modified xsi:type="dcterms:W3CDTF">2020-11-25T06:44:05Z</dcterms:modified>
</cp:coreProperties>
</file>